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aeb014d2e2f43d/Documents/School Admin Stuff/Students/"/>
    </mc:Choice>
  </mc:AlternateContent>
  <xr:revisionPtr revIDLastSave="28" documentId="8_{B49B21FA-AEEB-40DA-ABB8-0CE0BEB6B7B3}" xr6:coauthVersionLast="47" xr6:coauthVersionMax="47" xr10:uidLastSave="{131C2C4B-867F-4E77-B9ED-B8FC91735F30}"/>
  <bookViews>
    <workbookView xWindow="-108" yWindow="-108" windowWidth="23256" windowHeight="13896" tabRatio="572" activeTab="8" xr2:uid="{00000000-000D-0000-FFFF-FFFF00000000}"/>
  </bookViews>
  <sheets>
    <sheet name="Instructions" sheetId="21" r:id="rId1"/>
    <sheet name="K Sample" sheetId="23" r:id="rId2"/>
    <sheet name="Kindergarten" sheetId="17" r:id="rId3"/>
    <sheet name="1st" sheetId="9" r:id="rId4"/>
    <sheet name="2nd" sheetId="2" r:id="rId5"/>
    <sheet name="3rd" sheetId="4" r:id="rId6"/>
    <sheet name="4th" sheetId="6" r:id="rId7"/>
    <sheet name="5th" sheetId="14" r:id="rId8"/>
    <sheet name="6th" sheetId="15" r:id="rId9"/>
    <sheet name="Tracking" sheetId="22" r:id="rId10"/>
    <sheet name="7th" sheetId="16" r:id="rId11"/>
    <sheet name="8th" sheetId="18" r:id="rId12"/>
  </sheets>
  <definedNames>
    <definedName name="_xlnm._FilterDatabase" localSheetId="1" hidden="1">'K Sample'!$A$2:$S$2</definedName>
    <definedName name="_xlnm._FilterDatabase" localSheetId="2" hidden="1">Kindergarten!$A$2:$S$2</definedName>
    <definedName name="_xlnm.Print_Area" localSheetId="1">'K Sample'!$A$1:$S$15</definedName>
    <definedName name="_xlnm.Print_Area" localSheetId="2">Kindergarten!$A$1:$S$15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23" l="1"/>
  <c r="M14" i="23"/>
  <c r="G14" i="23"/>
  <c r="S13" i="23"/>
  <c r="M13" i="23"/>
  <c r="G13" i="23"/>
  <c r="S12" i="23"/>
  <c r="M12" i="23"/>
  <c r="G12" i="23"/>
  <c r="S11" i="23"/>
  <c r="M11" i="23"/>
  <c r="G11" i="23"/>
  <c r="S10" i="23"/>
  <c r="M10" i="23"/>
  <c r="G10" i="23"/>
  <c r="S9" i="23"/>
  <c r="M9" i="23"/>
  <c r="G9" i="23"/>
  <c r="S8" i="23"/>
  <c r="M8" i="23"/>
  <c r="G8" i="23"/>
  <c r="S7" i="23"/>
  <c r="M7" i="23"/>
  <c r="G7" i="23"/>
  <c r="S6" i="23"/>
  <c r="M6" i="23"/>
  <c r="G6" i="23"/>
  <c r="S5" i="23"/>
  <c r="M5" i="23"/>
  <c r="G5" i="23"/>
  <c r="S4" i="23"/>
  <c r="M4" i="23"/>
  <c r="G4" i="23"/>
  <c r="S3" i="23"/>
  <c r="M3" i="23"/>
  <c r="G3" i="23"/>
  <c r="AD13" i="2"/>
  <c r="AD12" i="2"/>
  <c r="AD11" i="2"/>
  <c r="AD10" i="2"/>
  <c r="AA13" i="2"/>
  <c r="AA12" i="2"/>
  <c r="AA11" i="2"/>
  <c r="AA10" i="2"/>
  <c r="AA3" i="4"/>
  <c r="T14" i="2"/>
  <c r="T13" i="2"/>
  <c r="T12" i="2"/>
  <c r="T11" i="2"/>
  <c r="T10" i="2"/>
  <c r="Q14" i="2"/>
  <c r="Q13" i="2"/>
  <c r="Q12" i="2"/>
  <c r="Q11" i="2"/>
  <c r="Q10" i="2"/>
  <c r="U14" i="2" l="1"/>
  <c r="AE13" i="2"/>
  <c r="AE12" i="2"/>
  <c r="AE11" i="2"/>
  <c r="AE10" i="2"/>
  <c r="U11" i="2"/>
  <c r="U10" i="2"/>
  <c r="U12" i="2"/>
  <c r="U13" i="2"/>
  <c r="Q12" i="4" l="1"/>
  <c r="Q11" i="4"/>
  <c r="AD11" i="4"/>
  <c r="AA11" i="4"/>
  <c r="T11" i="4"/>
  <c r="J11" i="4"/>
  <c r="G11" i="4"/>
  <c r="AD10" i="4"/>
  <c r="AA10" i="4"/>
  <c r="T10" i="4"/>
  <c r="Q10" i="4"/>
  <c r="J10" i="4"/>
  <c r="G10" i="4"/>
  <c r="AD9" i="4"/>
  <c r="AA9" i="4"/>
  <c r="T9" i="4"/>
  <c r="Q9" i="4"/>
  <c r="J9" i="4"/>
  <c r="G9" i="4"/>
  <c r="AD8" i="4"/>
  <c r="AA8" i="4"/>
  <c r="T8" i="4"/>
  <c r="Q8" i="4"/>
  <c r="J8" i="4"/>
  <c r="G8" i="4"/>
  <c r="AD7" i="4"/>
  <c r="AA7" i="4"/>
  <c r="T7" i="4"/>
  <c r="Q7" i="4"/>
  <c r="J7" i="4"/>
  <c r="G7" i="4"/>
  <c r="AD6" i="4"/>
  <c r="AA6" i="4"/>
  <c r="T6" i="4"/>
  <c r="Q6" i="4"/>
  <c r="J6" i="4"/>
  <c r="G6" i="4"/>
  <c r="J13" i="2"/>
  <c r="G13" i="2"/>
  <c r="J12" i="2"/>
  <c r="G12" i="2"/>
  <c r="J11" i="2"/>
  <c r="G11" i="2"/>
  <c r="K11" i="2" s="1"/>
  <c r="J10" i="2"/>
  <c r="G10" i="2"/>
  <c r="D3" i="15"/>
  <c r="D4" i="14"/>
  <c r="AA11" i="9"/>
  <c r="AB11" i="9" s="1"/>
  <c r="R11" i="9"/>
  <c r="S11" i="9" s="1"/>
  <c r="I11" i="9"/>
  <c r="J11" i="9" s="1"/>
  <c r="G4" i="2"/>
  <c r="U4" i="14"/>
  <c r="R4" i="14"/>
  <c r="V4" i="14" s="1"/>
  <c r="N4" i="14"/>
  <c r="K4" i="14"/>
  <c r="G4" i="14"/>
  <c r="U8" i="6"/>
  <c r="R8" i="6"/>
  <c r="N8" i="6"/>
  <c r="K8" i="6"/>
  <c r="G8" i="6"/>
  <c r="D8" i="6"/>
  <c r="H8" i="6" s="1"/>
  <c r="AD12" i="4"/>
  <c r="AA12" i="4"/>
  <c r="T12" i="4"/>
  <c r="J12" i="4"/>
  <c r="G12" i="4"/>
  <c r="AD5" i="4"/>
  <c r="AA5" i="4"/>
  <c r="T5" i="4"/>
  <c r="Q5" i="4"/>
  <c r="J5" i="4"/>
  <c r="G5" i="4"/>
  <c r="AD4" i="4"/>
  <c r="AA4" i="4"/>
  <c r="AE4" i="4" s="1"/>
  <c r="T4" i="4"/>
  <c r="Q4" i="4"/>
  <c r="U4" i="4" s="1"/>
  <c r="J4" i="4"/>
  <c r="G4" i="4"/>
  <c r="AD9" i="2"/>
  <c r="AA9" i="2"/>
  <c r="T9" i="2"/>
  <c r="Q9" i="2"/>
  <c r="J9" i="2"/>
  <c r="G9" i="2"/>
  <c r="AD8" i="2"/>
  <c r="AA8" i="2"/>
  <c r="T8" i="2"/>
  <c r="Q8" i="2"/>
  <c r="J8" i="2"/>
  <c r="G8" i="2"/>
  <c r="AA10" i="9"/>
  <c r="AB10" i="9" s="1"/>
  <c r="R10" i="9"/>
  <c r="S10" i="9" s="1"/>
  <c r="I10" i="9"/>
  <c r="J10" i="9" s="1"/>
  <c r="AA9" i="9"/>
  <c r="AB9" i="9" s="1"/>
  <c r="R9" i="9"/>
  <c r="S9" i="9" s="1"/>
  <c r="I9" i="9"/>
  <c r="J9" i="9" s="1"/>
  <c r="AA8" i="9"/>
  <c r="AB8" i="9" s="1"/>
  <c r="R8" i="9"/>
  <c r="S8" i="9" s="1"/>
  <c r="I8" i="9"/>
  <c r="J8" i="9" s="1"/>
  <c r="AA7" i="9"/>
  <c r="AB7" i="9" s="1"/>
  <c r="R7" i="9"/>
  <c r="S7" i="9" s="1"/>
  <c r="I7" i="9"/>
  <c r="J7" i="9" s="1"/>
  <c r="S14" i="17"/>
  <c r="M14" i="17"/>
  <c r="G14" i="17"/>
  <c r="S12" i="17"/>
  <c r="M12" i="17"/>
  <c r="G12" i="17"/>
  <c r="S11" i="17"/>
  <c r="M11" i="17"/>
  <c r="G11" i="17"/>
  <c r="S10" i="17"/>
  <c r="M10" i="17"/>
  <c r="G10" i="17"/>
  <c r="S9" i="17"/>
  <c r="M9" i="17"/>
  <c r="G9" i="17"/>
  <c r="S8" i="17"/>
  <c r="M8" i="17"/>
  <c r="G8" i="17"/>
  <c r="S7" i="17"/>
  <c r="M7" i="17"/>
  <c r="G7" i="17"/>
  <c r="U6" i="15"/>
  <c r="R6" i="15"/>
  <c r="V6" i="15" s="1"/>
  <c r="N6" i="15"/>
  <c r="K6" i="15"/>
  <c r="G6" i="15"/>
  <c r="D6" i="15"/>
  <c r="U10" i="15"/>
  <c r="R10" i="15"/>
  <c r="N10" i="15"/>
  <c r="K10" i="15"/>
  <c r="O10" i="15" s="1"/>
  <c r="G10" i="15"/>
  <c r="D10" i="15"/>
  <c r="M3" i="17"/>
  <c r="V10" i="15" l="1"/>
  <c r="U11" i="4"/>
  <c r="AE8" i="4"/>
  <c r="U12" i="4"/>
  <c r="K12" i="2"/>
  <c r="K13" i="2"/>
  <c r="K10" i="2"/>
  <c r="V8" i="6"/>
  <c r="AE11" i="4"/>
  <c r="AE7" i="4"/>
  <c r="AE6" i="4"/>
  <c r="O4" i="14"/>
  <c r="U9" i="2"/>
  <c r="U9" i="4"/>
  <c r="O8" i="6"/>
  <c r="U10" i="4"/>
  <c r="U6" i="4"/>
  <c r="U7" i="4"/>
  <c r="U8" i="4"/>
  <c r="K11" i="4"/>
  <c r="AE12" i="4"/>
  <c r="AE9" i="4"/>
  <c r="AE5" i="4"/>
  <c r="AE10" i="4"/>
  <c r="K10" i="4"/>
  <c r="K9" i="4"/>
  <c r="K8" i="4"/>
  <c r="K7" i="4"/>
  <c r="K6" i="4"/>
  <c r="U5" i="4"/>
  <c r="U8" i="2"/>
  <c r="AE8" i="2"/>
  <c r="AE9" i="2"/>
  <c r="K9" i="2"/>
  <c r="H6" i="15"/>
  <c r="H4" i="14"/>
  <c r="K12" i="4"/>
  <c r="K5" i="4"/>
  <c r="K4" i="4"/>
  <c r="K8" i="2"/>
  <c r="O6" i="15"/>
  <c r="H10" i="15"/>
  <c r="R3" i="9"/>
  <c r="AA3" i="9"/>
  <c r="U3" i="14"/>
  <c r="R3" i="14"/>
  <c r="V3" i="14" s="1"/>
  <c r="N3" i="14"/>
  <c r="K3" i="14"/>
  <c r="G3" i="14"/>
  <c r="D3" i="14"/>
  <c r="U11" i="15"/>
  <c r="R11" i="15"/>
  <c r="U9" i="15"/>
  <c r="R9" i="15"/>
  <c r="U8" i="15"/>
  <c r="R8" i="15"/>
  <c r="U7" i="15"/>
  <c r="R7" i="15"/>
  <c r="U5" i="15"/>
  <c r="R5" i="15"/>
  <c r="U4" i="15"/>
  <c r="R4" i="15"/>
  <c r="U3" i="15"/>
  <c r="R3" i="15"/>
  <c r="V3" i="15" s="1"/>
  <c r="N11" i="15"/>
  <c r="K11" i="15"/>
  <c r="N9" i="15"/>
  <c r="K9" i="15"/>
  <c r="N8" i="15"/>
  <c r="K8" i="15"/>
  <c r="N7" i="15"/>
  <c r="K7" i="15"/>
  <c r="N5" i="15"/>
  <c r="K5" i="15"/>
  <c r="N4" i="15"/>
  <c r="K4" i="15"/>
  <c r="N3" i="15"/>
  <c r="K3" i="15"/>
  <c r="U8" i="14"/>
  <c r="R8" i="14"/>
  <c r="U7" i="14"/>
  <c r="R7" i="14"/>
  <c r="U6" i="14"/>
  <c r="R6" i="14"/>
  <c r="V6" i="14" s="1"/>
  <c r="U5" i="14"/>
  <c r="R5" i="14"/>
  <c r="N8" i="14"/>
  <c r="K8" i="14"/>
  <c r="N7" i="14"/>
  <c r="K7" i="14"/>
  <c r="N6" i="14"/>
  <c r="K6" i="14"/>
  <c r="N5" i="14"/>
  <c r="K5" i="14"/>
  <c r="V7" i="14" l="1"/>
  <c r="O11" i="15"/>
  <c r="O7" i="15"/>
  <c r="O3" i="14"/>
  <c r="V8" i="14"/>
  <c r="O5" i="14"/>
  <c r="O3" i="15"/>
  <c r="O8" i="14"/>
  <c r="O7" i="14"/>
  <c r="O6" i="14"/>
  <c r="H3" i="14"/>
  <c r="V8" i="15"/>
  <c r="V9" i="15"/>
  <c r="V7" i="15"/>
  <c r="V11" i="15"/>
  <c r="O5" i="15"/>
  <c r="V4" i="15"/>
  <c r="V5" i="15"/>
  <c r="O9" i="15"/>
  <c r="O8" i="15"/>
  <c r="O4" i="15"/>
  <c r="V5" i="14"/>
  <c r="AB3" i="9"/>
  <c r="S13" i="17"/>
  <c r="S6" i="17"/>
  <c r="S5" i="17"/>
  <c r="S4" i="17"/>
  <c r="S3" i="17"/>
  <c r="M13" i="17"/>
  <c r="M6" i="17"/>
  <c r="M5" i="17"/>
  <c r="M4" i="17"/>
  <c r="U9" i="6"/>
  <c r="R9" i="6"/>
  <c r="U7" i="6"/>
  <c r="R7" i="6"/>
  <c r="U6" i="6"/>
  <c r="R6" i="6"/>
  <c r="U5" i="6"/>
  <c r="R5" i="6"/>
  <c r="U4" i="6"/>
  <c r="R4" i="6"/>
  <c r="U3" i="6"/>
  <c r="R3" i="6"/>
  <c r="N3" i="6"/>
  <c r="N9" i="6"/>
  <c r="K9" i="6"/>
  <c r="N7" i="6"/>
  <c r="K7" i="6"/>
  <c r="N6" i="6"/>
  <c r="K6" i="6"/>
  <c r="N5" i="6"/>
  <c r="K5" i="6"/>
  <c r="N4" i="6"/>
  <c r="K4" i="6"/>
  <c r="K3" i="6"/>
  <c r="AD3" i="2"/>
  <c r="AD4" i="2"/>
  <c r="AD5" i="2"/>
  <c r="AD6" i="2"/>
  <c r="AD7" i="2"/>
  <c r="AD14" i="2"/>
  <c r="Q4" i="2"/>
  <c r="AA12" i="9"/>
  <c r="AB12" i="9" s="1"/>
  <c r="AA6" i="9"/>
  <c r="AB6" i="9" s="1"/>
  <c r="AA5" i="9"/>
  <c r="AB5" i="9" s="1"/>
  <c r="AA4" i="9"/>
  <c r="AB4" i="9" s="1"/>
  <c r="R12" i="9"/>
  <c r="S12" i="9" s="1"/>
  <c r="R6" i="9"/>
  <c r="S6" i="9" s="1"/>
  <c r="R5" i="9"/>
  <c r="S5" i="9" s="1"/>
  <c r="R4" i="9"/>
  <c r="S4" i="9" s="1"/>
  <c r="S3" i="9"/>
  <c r="I3" i="9"/>
  <c r="J3" i="9" s="1"/>
  <c r="T3" i="2"/>
  <c r="AA13" i="4"/>
  <c r="AD13" i="4"/>
  <c r="AD3" i="4"/>
  <c r="Q13" i="4"/>
  <c r="T13" i="4"/>
  <c r="Q3" i="4"/>
  <c r="T3" i="4"/>
  <c r="AA14" i="2"/>
  <c r="AA7" i="2"/>
  <c r="AA6" i="2"/>
  <c r="AA5" i="2"/>
  <c r="AA4" i="2"/>
  <c r="AA3" i="2"/>
  <c r="Q3" i="2"/>
  <c r="T4" i="2"/>
  <c r="T5" i="2"/>
  <c r="Q5" i="2"/>
  <c r="T6" i="2"/>
  <c r="Q6" i="2"/>
  <c r="T7" i="2"/>
  <c r="Q7" i="2"/>
  <c r="U13" i="4" l="1"/>
  <c r="V6" i="6"/>
  <c r="V3" i="6"/>
  <c r="V4" i="6"/>
  <c r="U7" i="2"/>
  <c r="U6" i="2"/>
  <c r="U5" i="2"/>
  <c r="AE14" i="2"/>
  <c r="AE6" i="2"/>
  <c r="AE7" i="2"/>
  <c r="AE4" i="2"/>
  <c r="U4" i="2"/>
  <c r="AE3" i="2"/>
  <c r="AE5" i="2"/>
  <c r="U3" i="4"/>
  <c r="V9" i="6"/>
  <c r="V7" i="6"/>
  <c r="V5" i="6"/>
  <c r="AE13" i="4"/>
  <c r="AE3" i="4"/>
  <c r="O9" i="6"/>
  <c r="O7" i="6"/>
  <c r="O6" i="6"/>
  <c r="O5" i="6"/>
  <c r="O4" i="6"/>
  <c r="O3" i="6"/>
  <c r="U3" i="2"/>
  <c r="G8" i="14"/>
  <c r="G11" i="15"/>
  <c r="G9" i="15"/>
  <c r="G8" i="15"/>
  <c r="G7" i="15"/>
  <c r="G5" i="15"/>
  <c r="G4" i="15"/>
  <c r="G3" i="15"/>
  <c r="G7" i="14"/>
  <c r="G6" i="14"/>
  <c r="G5" i="14"/>
  <c r="G9" i="6"/>
  <c r="G7" i="6"/>
  <c r="G6" i="6"/>
  <c r="G5" i="6"/>
  <c r="G4" i="6"/>
  <c r="G3" i="6"/>
  <c r="J13" i="4"/>
  <c r="J3" i="4"/>
  <c r="J14" i="2"/>
  <c r="J7" i="2"/>
  <c r="J6" i="2"/>
  <c r="J5" i="2"/>
  <c r="J4" i="2"/>
  <c r="J3" i="2"/>
  <c r="R80" i="18"/>
  <c r="S80" i="18"/>
  <c r="R81" i="18"/>
  <c r="S81" i="18"/>
  <c r="R82" i="18"/>
  <c r="S82" i="18"/>
  <c r="R83" i="18"/>
  <c r="S83" i="18" s="1"/>
  <c r="R84" i="18"/>
  <c r="S84" i="18"/>
  <c r="R85" i="18"/>
  <c r="S85" i="18"/>
  <c r="R86" i="18"/>
  <c r="S86" i="18"/>
  <c r="R87" i="18"/>
  <c r="S87" i="18"/>
  <c r="R88" i="18"/>
  <c r="S88" i="18"/>
  <c r="M80" i="18"/>
  <c r="N80" i="18" s="1"/>
  <c r="M81" i="18"/>
  <c r="N81" i="18"/>
  <c r="M82" i="18"/>
  <c r="N82" i="18"/>
  <c r="M83" i="18"/>
  <c r="N83" i="18"/>
  <c r="M84" i="18"/>
  <c r="N84" i="18"/>
  <c r="M85" i="18"/>
  <c r="N85" i="18"/>
  <c r="M86" i="18"/>
  <c r="N86" i="18" s="1"/>
  <c r="M87" i="18"/>
  <c r="N87" i="18" s="1"/>
  <c r="M88" i="18"/>
  <c r="N88" i="18"/>
  <c r="H80" i="18"/>
  <c r="I80" i="18"/>
  <c r="H81" i="18"/>
  <c r="I81" i="18"/>
  <c r="H82" i="18"/>
  <c r="I82" i="18"/>
  <c r="H83" i="18"/>
  <c r="I83" i="18" s="1"/>
  <c r="H84" i="18"/>
  <c r="I84" i="18" s="1"/>
  <c r="H85" i="18"/>
  <c r="I85" i="18"/>
  <c r="H86" i="18"/>
  <c r="I86" i="18"/>
  <c r="H87" i="18"/>
  <c r="I87" i="18"/>
  <c r="H88" i="18"/>
  <c r="I88" i="18"/>
  <c r="R81" i="16"/>
  <c r="S81" i="16" s="1"/>
  <c r="R82" i="16"/>
  <c r="S82" i="16" s="1"/>
  <c r="R83" i="16"/>
  <c r="S83" i="16"/>
  <c r="R84" i="16"/>
  <c r="S84" i="16"/>
  <c r="R85" i="16"/>
  <c r="S85" i="16"/>
  <c r="R86" i="16"/>
  <c r="S86" i="16"/>
  <c r="R87" i="16"/>
  <c r="S87" i="16" s="1"/>
  <c r="R88" i="16"/>
  <c r="S88" i="16" s="1"/>
  <c r="R89" i="16"/>
  <c r="S89" i="16"/>
  <c r="M81" i="16"/>
  <c r="N81" i="16"/>
  <c r="M82" i="16"/>
  <c r="N82" i="16"/>
  <c r="M83" i="16"/>
  <c r="N83" i="16"/>
  <c r="M84" i="16"/>
  <c r="N84" i="16" s="1"/>
  <c r="M85" i="16"/>
  <c r="N85" i="16" s="1"/>
  <c r="M86" i="16"/>
  <c r="N86" i="16"/>
  <c r="M87" i="16"/>
  <c r="N87" i="16"/>
  <c r="M88" i="16"/>
  <c r="N88" i="16"/>
  <c r="M89" i="16"/>
  <c r="N89" i="16"/>
  <c r="H81" i="16"/>
  <c r="I81" i="16" s="1"/>
  <c r="H82" i="16"/>
  <c r="I82" i="16" s="1"/>
  <c r="H83" i="16"/>
  <c r="I83" i="16"/>
  <c r="H84" i="16"/>
  <c r="I84" i="16"/>
  <c r="H85" i="16"/>
  <c r="I85" i="16"/>
  <c r="H86" i="16"/>
  <c r="I86" i="16"/>
  <c r="H87" i="16"/>
  <c r="I87" i="16" s="1"/>
  <c r="H88" i="16"/>
  <c r="I88" i="16" s="1"/>
  <c r="R4" i="18"/>
  <c r="R5" i="18"/>
  <c r="R6" i="18"/>
  <c r="R7" i="18"/>
  <c r="R8" i="18"/>
  <c r="R9" i="18"/>
  <c r="R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1" i="18"/>
  <c r="R42" i="18"/>
  <c r="R43" i="18"/>
  <c r="R44" i="18"/>
  <c r="R45" i="18"/>
  <c r="R46" i="18"/>
  <c r="R47" i="18"/>
  <c r="R48" i="18"/>
  <c r="R49" i="18"/>
  <c r="R50" i="18"/>
  <c r="R51" i="18"/>
  <c r="R52" i="18"/>
  <c r="R53" i="18"/>
  <c r="R54" i="18"/>
  <c r="R55" i="18"/>
  <c r="R56" i="18"/>
  <c r="R57" i="18"/>
  <c r="R58" i="18"/>
  <c r="R59" i="18"/>
  <c r="R60" i="18"/>
  <c r="R61" i="18"/>
  <c r="R62" i="18"/>
  <c r="R63" i="18"/>
  <c r="R64" i="18"/>
  <c r="R65" i="18"/>
  <c r="R66" i="18"/>
  <c r="S66" i="18" s="1"/>
  <c r="R67" i="18"/>
  <c r="S67" i="18" s="1"/>
  <c r="R68" i="18"/>
  <c r="S68" i="18" s="1"/>
  <c r="R69" i="18"/>
  <c r="S69" i="18" s="1"/>
  <c r="R70" i="18"/>
  <c r="S70" i="18" s="1"/>
  <c r="R71" i="18"/>
  <c r="S71" i="18" s="1"/>
  <c r="R72" i="18"/>
  <c r="S72" i="18" s="1"/>
  <c r="R73" i="18"/>
  <c r="R74" i="18"/>
  <c r="R75" i="18"/>
  <c r="R76" i="18"/>
  <c r="R77" i="18"/>
  <c r="R78" i="18"/>
  <c r="S78" i="18" s="1"/>
  <c r="R79" i="18"/>
  <c r="S79" i="18" s="1"/>
  <c r="R89" i="18"/>
  <c r="S89" i="18" s="1"/>
  <c r="R90" i="18"/>
  <c r="S90" i="18" s="1"/>
  <c r="R3" i="18"/>
  <c r="S3" i="18" s="1"/>
  <c r="M4" i="18"/>
  <c r="N4" i="18" s="1"/>
  <c r="M5" i="18"/>
  <c r="N5" i="18" s="1"/>
  <c r="M6" i="18"/>
  <c r="M7" i="18"/>
  <c r="M8" i="18"/>
  <c r="M9" i="18"/>
  <c r="M10" i="18"/>
  <c r="M11" i="18"/>
  <c r="M12" i="18"/>
  <c r="M13" i="18"/>
  <c r="N13" i="18" s="1"/>
  <c r="M14" i="18"/>
  <c r="N14" i="18" s="1"/>
  <c r="M15" i="18"/>
  <c r="N15" i="18" s="1"/>
  <c r="M16" i="18"/>
  <c r="N16" i="18" s="1"/>
  <c r="M17" i="18"/>
  <c r="N17" i="18" s="1"/>
  <c r="M18" i="18"/>
  <c r="M19" i="18"/>
  <c r="M20" i="18"/>
  <c r="M21" i="18"/>
  <c r="M22" i="18"/>
  <c r="M23" i="18"/>
  <c r="M24" i="18"/>
  <c r="M25" i="18"/>
  <c r="N25" i="18" s="1"/>
  <c r="M26" i="18"/>
  <c r="N26" i="18" s="1"/>
  <c r="M27" i="18"/>
  <c r="N27" i="18" s="1"/>
  <c r="M28" i="18"/>
  <c r="N28" i="18" s="1"/>
  <c r="M29" i="18"/>
  <c r="N29" i="18" s="1"/>
  <c r="M30" i="18"/>
  <c r="M31" i="18"/>
  <c r="M32" i="18"/>
  <c r="M33" i="18"/>
  <c r="M34" i="18"/>
  <c r="M35" i="18"/>
  <c r="M36" i="18"/>
  <c r="M37" i="18"/>
  <c r="N37" i="18" s="1"/>
  <c r="M38" i="18"/>
  <c r="N38" i="18" s="1"/>
  <c r="M39" i="18"/>
  <c r="N39" i="18" s="1"/>
  <c r="M40" i="18"/>
  <c r="N40" i="18" s="1"/>
  <c r="M41" i="18"/>
  <c r="N41" i="18" s="1"/>
  <c r="M42" i="18"/>
  <c r="M43" i="18"/>
  <c r="M44" i="18"/>
  <c r="M45" i="18"/>
  <c r="M46" i="18"/>
  <c r="M47" i="18"/>
  <c r="M48" i="18"/>
  <c r="M49" i="18"/>
  <c r="N49" i="18" s="1"/>
  <c r="M50" i="18"/>
  <c r="N50" i="18" s="1"/>
  <c r="M51" i="18"/>
  <c r="N51" i="18" s="1"/>
  <c r="M52" i="18"/>
  <c r="N52" i="18" s="1"/>
  <c r="M53" i="18"/>
  <c r="N53" i="18" s="1"/>
  <c r="M54" i="18"/>
  <c r="M55" i="18"/>
  <c r="M56" i="18"/>
  <c r="M57" i="18"/>
  <c r="M58" i="18"/>
  <c r="M59" i="18"/>
  <c r="M60" i="18"/>
  <c r="M61" i="18"/>
  <c r="N61" i="18" s="1"/>
  <c r="M62" i="18"/>
  <c r="N62" i="18" s="1"/>
  <c r="M63" i="18"/>
  <c r="N63" i="18" s="1"/>
  <c r="M64" i="18"/>
  <c r="N64" i="18" s="1"/>
  <c r="M65" i="18"/>
  <c r="N65" i="18" s="1"/>
  <c r="M66" i="18"/>
  <c r="M67" i="18"/>
  <c r="M68" i="18"/>
  <c r="M69" i="18"/>
  <c r="M70" i="18"/>
  <c r="M71" i="18"/>
  <c r="N71" i="18" s="1"/>
  <c r="M72" i="18"/>
  <c r="N72" i="18" s="1"/>
  <c r="M73" i="18"/>
  <c r="N73" i="18" s="1"/>
  <c r="M74" i="18"/>
  <c r="N74" i="18" s="1"/>
  <c r="M75" i="18"/>
  <c r="N75" i="18" s="1"/>
  <c r="M76" i="18"/>
  <c r="N76" i="18" s="1"/>
  <c r="M77" i="18"/>
  <c r="N77" i="18" s="1"/>
  <c r="M78" i="18"/>
  <c r="M79" i="18"/>
  <c r="M89" i="18"/>
  <c r="M90" i="18"/>
  <c r="M3" i="18"/>
  <c r="N3" i="18" s="1"/>
  <c r="H4" i="18"/>
  <c r="I4" i="18" s="1"/>
  <c r="H5" i="18"/>
  <c r="I5" i="18" s="1"/>
  <c r="H6" i="18"/>
  <c r="I6" i="18" s="1"/>
  <c r="H7" i="18"/>
  <c r="I7" i="18" s="1"/>
  <c r="H8" i="18"/>
  <c r="I8" i="18" s="1"/>
  <c r="H9" i="18"/>
  <c r="I9" i="18" s="1"/>
  <c r="H10" i="18"/>
  <c r="I10" i="18" s="1"/>
  <c r="H11" i="18"/>
  <c r="H12" i="18"/>
  <c r="H13" i="18"/>
  <c r="H14" i="18"/>
  <c r="H15" i="18"/>
  <c r="I15" i="18" s="1"/>
  <c r="H16" i="18"/>
  <c r="I16" i="18" s="1"/>
  <c r="H17" i="18"/>
  <c r="I17" i="18" s="1"/>
  <c r="H18" i="18"/>
  <c r="I18" i="18" s="1"/>
  <c r="H19" i="18"/>
  <c r="I19" i="18" s="1"/>
  <c r="H20" i="18"/>
  <c r="I20" i="18" s="1"/>
  <c r="H21" i="18"/>
  <c r="I21" i="18" s="1"/>
  <c r="H22" i="18"/>
  <c r="I22" i="18" s="1"/>
  <c r="H23" i="18"/>
  <c r="H24" i="18"/>
  <c r="H25" i="18"/>
  <c r="H26" i="18"/>
  <c r="H27" i="18"/>
  <c r="I27" i="18" s="1"/>
  <c r="H28" i="18"/>
  <c r="I28" i="18" s="1"/>
  <c r="H29" i="18"/>
  <c r="I29" i="18" s="1"/>
  <c r="H30" i="18"/>
  <c r="I30" i="18" s="1"/>
  <c r="H31" i="18"/>
  <c r="I31" i="18" s="1"/>
  <c r="H32" i="18"/>
  <c r="I32" i="18" s="1"/>
  <c r="H33" i="18"/>
  <c r="I33" i="18" s="1"/>
  <c r="H34" i="18"/>
  <c r="I34" i="18" s="1"/>
  <c r="H35" i="18"/>
  <c r="H36" i="18"/>
  <c r="H37" i="18"/>
  <c r="H38" i="18"/>
  <c r="H39" i="18"/>
  <c r="I39" i="18" s="1"/>
  <c r="H40" i="18"/>
  <c r="I40" i="18" s="1"/>
  <c r="H41" i="18"/>
  <c r="I41" i="18" s="1"/>
  <c r="H42" i="18"/>
  <c r="I42" i="18" s="1"/>
  <c r="H43" i="18"/>
  <c r="I43" i="18" s="1"/>
  <c r="H44" i="18"/>
  <c r="I44" i="18" s="1"/>
  <c r="H45" i="18"/>
  <c r="I45" i="18" s="1"/>
  <c r="H46" i="18"/>
  <c r="I46" i="18" s="1"/>
  <c r="H47" i="18"/>
  <c r="H48" i="18"/>
  <c r="H49" i="18"/>
  <c r="H50" i="18"/>
  <c r="H51" i="18"/>
  <c r="I51" i="18" s="1"/>
  <c r="H52" i="18"/>
  <c r="I52" i="18" s="1"/>
  <c r="H53" i="18"/>
  <c r="I53" i="18" s="1"/>
  <c r="H54" i="18"/>
  <c r="I54" i="18" s="1"/>
  <c r="H55" i="18"/>
  <c r="I55" i="18" s="1"/>
  <c r="H56" i="18"/>
  <c r="I56" i="18" s="1"/>
  <c r="H57" i="18"/>
  <c r="I57" i="18" s="1"/>
  <c r="H58" i="18"/>
  <c r="I58" i="18" s="1"/>
  <c r="H59" i="18"/>
  <c r="H60" i="18"/>
  <c r="H61" i="18"/>
  <c r="H62" i="18"/>
  <c r="H63" i="18"/>
  <c r="I63" i="18" s="1"/>
  <c r="H64" i="18"/>
  <c r="I64" i="18" s="1"/>
  <c r="H65" i="18"/>
  <c r="I65" i="18" s="1"/>
  <c r="H66" i="18"/>
  <c r="I66" i="18" s="1"/>
  <c r="H67" i="18"/>
  <c r="I67" i="18" s="1"/>
  <c r="H68" i="18"/>
  <c r="I68" i="18" s="1"/>
  <c r="H69" i="18"/>
  <c r="I69" i="18" s="1"/>
  <c r="H70" i="18"/>
  <c r="I70" i="18" s="1"/>
  <c r="H71" i="18"/>
  <c r="H72" i="18"/>
  <c r="H73" i="18"/>
  <c r="H74" i="18"/>
  <c r="H75" i="18"/>
  <c r="I75" i="18" s="1"/>
  <c r="H76" i="18"/>
  <c r="I76" i="18" s="1"/>
  <c r="H77" i="18"/>
  <c r="I77" i="18" s="1"/>
  <c r="H78" i="18"/>
  <c r="I78" i="18" s="1"/>
  <c r="H79" i="18"/>
  <c r="I79" i="18" s="1"/>
  <c r="H89" i="18"/>
  <c r="I89" i="18" s="1"/>
  <c r="H90" i="18"/>
  <c r="H3" i="18"/>
  <c r="I3" i="18" s="1"/>
  <c r="R4" i="16"/>
  <c r="R5" i="16"/>
  <c r="R6" i="16"/>
  <c r="R7" i="16"/>
  <c r="R8" i="16"/>
  <c r="R9" i="16"/>
  <c r="R10" i="16"/>
  <c r="R11" i="16"/>
  <c r="R12" i="16"/>
  <c r="R13" i="16"/>
  <c r="R14" i="16"/>
  <c r="S14" i="16" s="1"/>
  <c r="R15" i="16"/>
  <c r="S15" i="16" s="1"/>
  <c r="R16" i="16"/>
  <c r="R17" i="16"/>
  <c r="R18" i="16"/>
  <c r="R19" i="16"/>
  <c r="R20" i="16"/>
  <c r="R21" i="16"/>
  <c r="R22" i="16"/>
  <c r="R23" i="16"/>
  <c r="R24" i="16"/>
  <c r="R25" i="16"/>
  <c r="R26" i="16"/>
  <c r="S26" i="16" s="1"/>
  <c r="R27" i="16"/>
  <c r="S27" i="16" s="1"/>
  <c r="R28" i="16"/>
  <c r="R29" i="16"/>
  <c r="R30" i="16"/>
  <c r="R31" i="16"/>
  <c r="R32" i="16"/>
  <c r="R33" i="16"/>
  <c r="R34" i="16"/>
  <c r="R35" i="16"/>
  <c r="R36" i="16"/>
  <c r="R37" i="16"/>
  <c r="R38" i="16"/>
  <c r="S38" i="16" s="1"/>
  <c r="R39" i="16"/>
  <c r="S39" i="16" s="1"/>
  <c r="R40" i="16"/>
  <c r="R41" i="16"/>
  <c r="R42" i="16"/>
  <c r="R43" i="16"/>
  <c r="R44" i="16"/>
  <c r="R45" i="16"/>
  <c r="R46" i="16"/>
  <c r="R47" i="16"/>
  <c r="R48" i="16"/>
  <c r="R49" i="16"/>
  <c r="R50" i="16"/>
  <c r="S50" i="16" s="1"/>
  <c r="R51" i="16"/>
  <c r="S51" i="16" s="1"/>
  <c r="R52" i="16"/>
  <c r="R53" i="16"/>
  <c r="R54" i="16"/>
  <c r="R55" i="16"/>
  <c r="R56" i="16"/>
  <c r="R57" i="16"/>
  <c r="R58" i="16"/>
  <c r="R59" i="16"/>
  <c r="R60" i="16"/>
  <c r="S60" i="16" s="1"/>
  <c r="R61" i="16"/>
  <c r="S61" i="16" s="1"/>
  <c r="R62" i="16"/>
  <c r="S62" i="16" s="1"/>
  <c r="R63" i="16"/>
  <c r="S63" i="16" s="1"/>
  <c r="R64" i="16"/>
  <c r="R65" i="16"/>
  <c r="R66" i="16"/>
  <c r="R67" i="16"/>
  <c r="R68" i="16"/>
  <c r="S68" i="16" s="1"/>
  <c r="R69" i="16"/>
  <c r="S69" i="16" s="1"/>
  <c r="R70" i="16"/>
  <c r="S70" i="16" s="1"/>
  <c r="R71" i="16"/>
  <c r="S71" i="16" s="1"/>
  <c r="R72" i="16"/>
  <c r="S72" i="16" s="1"/>
  <c r="R73" i="16"/>
  <c r="S73" i="16" s="1"/>
  <c r="R74" i="16"/>
  <c r="S74" i="16" s="1"/>
  <c r="R75" i="16"/>
  <c r="S75" i="16" s="1"/>
  <c r="R76" i="16"/>
  <c r="R77" i="16"/>
  <c r="R78" i="16"/>
  <c r="R79" i="16"/>
  <c r="R80" i="16"/>
  <c r="S80" i="16" s="1"/>
  <c r="R90" i="16"/>
  <c r="R3" i="16"/>
  <c r="M4" i="16"/>
  <c r="N4" i="16" s="1"/>
  <c r="M5" i="16"/>
  <c r="N5" i="16" s="1"/>
  <c r="M6" i="16"/>
  <c r="N6" i="16" s="1"/>
  <c r="M7" i="16"/>
  <c r="N7" i="16" s="1"/>
  <c r="M8" i="16"/>
  <c r="N8" i="16" s="1"/>
  <c r="M9" i="16"/>
  <c r="M10" i="16"/>
  <c r="M11" i="16"/>
  <c r="M12" i="16"/>
  <c r="M13" i="16"/>
  <c r="M14" i="16"/>
  <c r="M15" i="16"/>
  <c r="M16" i="16"/>
  <c r="N16" i="16" s="1"/>
  <c r="M17" i="16"/>
  <c r="N17" i="16" s="1"/>
  <c r="M18" i="16"/>
  <c r="N18" i="16" s="1"/>
  <c r="M19" i="16"/>
  <c r="N19" i="16" s="1"/>
  <c r="M20" i="16"/>
  <c r="N20" i="16" s="1"/>
  <c r="M21" i="16"/>
  <c r="M22" i="16"/>
  <c r="M23" i="16"/>
  <c r="M24" i="16"/>
  <c r="M25" i="16"/>
  <c r="M26" i="16"/>
  <c r="M27" i="16"/>
  <c r="M28" i="16"/>
  <c r="N28" i="16" s="1"/>
  <c r="M29" i="16"/>
  <c r="N29" i="16" s="1"/>
  <c r="M30" i="16"/>
  <c r="N30" i="16" s="1"/>
  <c r="M31" i="16"/>
  <c r="N31" i="16" s="1"/>
  <c r="M32" i="16"/>
  <c r="N32" i="16" s="1"/>
  <c r="M33" i="16"/>
  <c r="M34" i="16"/>
  <c r="M35" i="16"/>
  <c r="M36" i="16"/>
  <c r="M37" i="16"/>
  <c r="M38" i="16"/>
  <c r="M39" i="16"/>
  <c r="M40" i="16"/>
  <c r="N40" i="16" s="1"/>
  <c r="M41" i="16"/>
  <c r="N41" i="16" s="1"/>
  <c r="M42" i="16"/>
  <c r="N42" i="16" s="1"/>
  <c r="M43" i="16"/>
  <c r="N43" i="16" s="1"/>
  <c r="M44" i="16"/>
  <c r="N44" i="16" s="1"/>
  <c r="M45" i="16"/>
  <c r="M46" i="16"/>
  <c r="M47" i="16"/>
  <c r="M48" i="16"/>
  <c r="M49" i="16"/>
  <c r="M50" i="16"/>
  <c r="M51" i="16"/>
  <c r="M52" i="16"/>
  <c r="N52" i="16" s="1"/>
  <c r="M53" i="16"/>
  <c r="N53" i="16" s="1"/>
  <c r="M54" i="16"/>
  <c r="N54" i="16" s="1"/>
  <c r="M55" i="16"/>
  <c r="N55" i="16" s="1"/>
  <c r="M56" i="16"/>
  <c r="N56" i="16" s="1"/>
  <c r="M57" i="16"/>
  <c r="M58" i="16"/>
  <c r="M59" i="16"/>
  <c r="M60" i="16"/>
  <c r="M61" i="16"/>
  <c r="M62" i="16"/>
  <c r="M63" i="16"/>
  <c r="M64" i="16"/>
  <c r="M65" i="16"/>
  <c r="M66" i="16"/>
  <c r="M67" i="16"/>
  <c r="M68" i="16"/>
  <c r="M69" i="16"/>
  <c r="M70" i="16"/>
  <c r="M71" i="16"/>
  <c r="M72" i="16"/>
  <c r="M73" i="16"/>
  <c r="M74" i="16"/>
  <c r="M75" i="16"/>
  <c r="M76" i="16"/>
  <c r="M77" i="16"/>
  <c r="M78" i="16"/>
  <c r="M79" i="16"/>
  <c r="M80" i="16"/>
  <c r="M90" i="16"/>
  <c r="M3" i="16"/>
  <c r="H4" i="16"/>
  <c r="H5" i="16"/>
  <c r="H6" i="16"/>
  <c r="I6" i="16" s="1"/>
  <c r="H7" i="16"/>
  <c r="I7" i="16" s="1"/>
  <c r="H8" i="16"/>
  <c r="I8" i="16" s="1"/>
  <c r="H9" i="16"/>
  <c r="I9" i="16" s="1"/>
  <c r="H10" i="16"/>
  <c r="I10" i="16" s="1"/>
  <c r="H11" i="16"/>
  <c r="I11" i="16" s="1"/>
  <c r="H12" i="16"/>
  <c r="I12" i="16" s="1"/>
  <c r="H13" i="16"/>
  <c r="I13" i="16" s="1"/>
  <c r="H14" i="16"/>
  <c r="H15" i="16"/>
  <c r="H16" i="16"/>
  <c r="H17" i="16"/>
  <c r="H18" i="16"/>
  <c r="I18" i="16" s="1"/>
  <c r="H19" i="16"/>
  <c r="I19" i="16" s="1"/>
  <c r="H20" i="16"/>
  <c r="I20" i="16" s="1"/>
  <c r="H21" i="16"/>
  <c r="I21" i="16" s="1"/>
  <c r="H22" i="16"/>
  <c r="I22" i="16" s="1"/>
  <c r="H23" i="16"/>
  <c r="I23" i="16" s="1"/>
  <c r="H24" i="16"/>
  <c r="I24" i="16" s="1"/>
  <c r="H25" i="16"/>
  <c r="I25" i="16" s="1"/>
  <c r="H26" i="16"/>
  <c r="H27" i="16"/>
  <c r="H28" i="16"/>
  <c r="H29" i="16"/>
  <c r="H30" i="16"/>
  <c r="I30" i="16" s="1"/>
  <c r="H31" i="16"/>
  <c r="I31" i="16" s="1"/>
  <c r="H32" i="16"/>
  <c r="I32" i="16" s="1"/>
  <c r="H33" i="16"/>
  <c r="I33" i="16" s="1"/>
  <c r="H34" i="16"/>
  <c r="I34" i="16" s="1"/>
  <c r="H35" i="16"/>
  <c r="I35" i="16" s="1"/>
  <c r="H36" i="16"/>
  <c r="I36" i="16" s="1"/>
  <c r="H37" i="16"/>
  <c r="I37" i="16" s="1"/>
  <c r="H38" i="16"/>
  <c r="H39" i="16"/>
  <c r="H40" i="16"/>
  <c r="H41" i="16"/>
  <c r="H42" i="16"/>
  <c r="I42" i="16" s="1"/>
  <c r="H43" i="16"/>
  <c r="I43" i="16" s="1"/>
  <c r="H44" i="16"/>
  <c r="I44" i="16" s="1"/>
  <c r="H45" i="16"/>
  <c r="I45" i="16" s="1"/>
  <c r="H46" i="16"/>
  <c r="I46" i="16" s="1"/>
  <c r="H47" i="16"/>
  <c r="I47" i="16" s="1"/>
  <c r="H48" i="16"/>
  <c r="I48" i="16" s="1"/>
  <c r="H49" i="16"/>
  <c r="I49" i="16" s="1"/>
  <c r="H50" i="16"/>
  <c r="H51" i="16"/>
  <c r="H52" i="16"/>
  <c r="H53" i="16"/>
  <c r="H54" i="16"/>
  <c r="I54" i="16" s="1"/>
  <c r="H55" i="16"/>
  <c r="I55" i="16" s="1"/>
  <c r="H56" i="16"/>
  <c r="I56" i="16" s="1"/>
  <c r="H57" i="16"/>
  <c r="I57" i="16" s="1"/>
  <c r="H58" i="16"/>
  <c r="I58" i="16" s="1"/>
  <c r="H59" i="16"/>
  <c r="I59" i="16" s="1"/>
  <c r="H60" i="16"/>
  <c r="I60" i="16" s="1"/>
  <c r="H61" i="16"/>
  <c r="I61" i="16" s="1"/>
  <c r="H62" i="16"/>
  <c r="H63" i="16"/>
  <c r="H64" i="16"/>
  <c r="H65" i="16"/>
  <c r="H66" i="16"/>
  <c r="H67" i="16"/>
  <c r="H68" i="16"/>
  <c r="H69" i="16"/>
  <c r="H70" i="16"/>
  <c r="H71" i="16"/>
  <c r="H72" i="16"/>
  <c r="I72" i="16" s="1"/>
  <c r="H73" i="16"/>
  <c r="I73" i="16" s="1"/>
  <c r="H74" i="16"/>
  <c r="H75" i="16"/>
  <c r="H76" i="16"/>
  <c r="H77" i="16"/>
  <c r="H78" i="16"/>
  <c r="H79" i="16"/>
  <c r="H80" i="16"/>
  <c r="H89" i="16"/>
  <c r="I89" i="16" s="1"/>
  <c r="H90" i="16"/>
  <c r="I90" i="16" s="1"/>
  <c r="H3" i="16"/>
  <c r="I3" i="16" s="1"/>
  <c r="D4" i="15"/>
  <c r="D5" i="15"/>
  <c r="D7" i="15"/>
  <c r="D8" i="15"/>
  <c r="D9" i="15"/>
  <c r="D11" i="15"/>
  <c r="D6" i="14"/>
  <c r="D7" i="14"/>
  <c r="D8" i="14"/>
  <c r="D5" i="14"/>
  <c r="D4" i="6"/>
  <c r="D5" i="6"/>
  <c r="D6" i="6"/>
  <c r="D7" i="6"/>
  <c r="D9" i="6"/>
  <c r="D3" i="6"/>
  <c r="G13" i="4"/>
  <c r="G3" i="4"/>
  <c r="G5" i="2"/>
  <c r="G6" i="2"/>
  <c r="G7" i="2"/>
  <c r="G14" i="2"/>
  <c r="G3" i="2"/>
  <c r="I4" i="9"/>
  <c r="J4" i="9" s="1"/>
  <c r="I5" i="9"/>
  <c r="J5" i="9" s="1"/>
  <c r="I6" i="9"/>
  <c r="J6" i="9" s="1"/>
  <c r="I12" i="9"/>
  <c r="J12" i="9" s="1"/>
  <c r="S61" i="18"/>
  <c r="S62" i="18"/>
  <c r="S63" i="18"/>
  <c r="S64" i="18"/>
  <c r="S65" i="18"/>
  <c r="S73" i="18"/>
  <c r="S74" i="18"/>
  <c r="S75" i="18"/>
  <c r="S76" i="18"/>
  <c r="S77" i="18"/>
  <c r="N66" i="18"/>
  <c r="N67" i="18"/>
  <c r="N68" i="18"/>
  <c r="N69" i="18"/>
  <c r="N70" i="18"/>
  <c r="N78" i="18"/>
  <c r="N79" i="18"/>
  <c r="N89" i="18"/>
  <c r="I61" i="18"/>
  <c r="I62" i="18"/>
  <c r="I71" i="18"/>
  <c r="I72" i="18"/>
  <c r="I73" i="18"/>
  <c r="I74" i="18"/>
  <c r="S64" i="16"/>
  <c r="S65" i="16"/>
  <c r="S66" i="16"/>
  <c r="S67" i="16"/>
  <c r="S76" i="16"/>
  <c r="S77" i="16"/>
  <c r="S78" i="16"/>
  <c r="S7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I62" i="16"/>
  <c r="I63" i="16"/>
  <c r="I64" i="16"/>
  <c r="I65" i="16"/>
  <c r="I66" i="16"/>
  <c r="I67" i="16"/>
  <c r="I68" i="16"/>
  <c r="I69" i="16"/>
  <c r="I70" i="16"/>
  <c r="I71" i="16"/>
  <c r="I74" i="16"/>
  <c r="I75" i="16"/>
  <c r="I76" i="16"/>
  <c r="I77" i="16"/>
  <c r="I78" i="16"/>
  <c r="I79" i="16"/>
  <c r="I80" i="16"/>
  <c r="G4" i="17"/>
  <c r="AA4" i="21"/>
  <c r="AB4" i="21"/>
  <c r="S4" i="21"/>
  <c r="T4" i="21"/>
  <c r="K4" i="21"/>
  <c r="L4" i="21" s="1"/>
  <c r="AA3" i="21"/>
  <c r="AB3" i="21"/>
  <c r="S3" i="21"/>
  <c r="T3" i="21"/>
  <c r="K3" i="21"/>
  <c r="L3" i="21"/>
  <c r="G3" i="17"/>
  <c r="G5" i="17"/>
  <c r="G6" i="17"/>
  <c r="G13" i="17"/>
  <c r="S4" i="18"/>
  <c r="S5" i="18"/>
  <c r="S6" i="18"/>
  <c r="S7" i="18"/>
  <c r="S8" i="18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45" i="18"/>
  <c r="S46" i="18"/>
  <c r="S47" i="18"/>
  <c r="S48" i="18"/>
  <c r="S49" i="18"/>
  <c r="S50" i="18"/>
  <c r="S51" i="18"/>
  <c r="S52" i="18"/>
  <c r="S53" i="18"/>
  <c r="S54" i="18"/>
  <c r="S55" i="18"/>
  <c r="S56" i="18"/>
  <c r="S57" i="18"/>
  <c r="S58" i="18"/>
  <c r="S59" i="18"/>
  <c r="S60" i="18"/>
  <c r="N6" i="18"/>
  <c r="N7" i="18"/>
  <c r="N8" i="18"/>
  <c r="N9" i="18"/>
  <c r="N10" i="18"/>
  <c r="N11" i="18"/>
  <c r="N12" i="18"/>
  <c r="N18" i="18"/>
  <c r="N19" i="18"/>
  <c r="N20" i="18"/>
  <c r="N21" i="18"/>
  <c r="N22" i="18"/>
  <c r="N23" i="18"/>
  <c r="N24" i="18"/>
  <c r="N30" i="18"/>
  <c r="N31" i="18"/>
  <c r="N32" i="18"/>
  <c r="N33" i="18"/>
  <c r="N34" i="18"/>
  <c r="N35" i="18"/>
  <c r="N36" i="18"/>
  <c r="N42" i="18"/>
  <c r="N43" i="18"/>
  <c r="N44" i="18"/>
  <c r="N45" i="18"/>
  <c r="N46" i="18"/>
  <c r="N47" i="18"/>
  <c r="N48" i="18"/>
  <c r="N54" i="18"/>
  <c r="N55" i="18"/>
  <c r="N56" i="18"/>
  <c r="N57" i="18"/>
  <c r="N58" i="18"/>
  <c r="N59" i="18"/>
  <c r="N60" i="18"/>
  <c r="N90" i="18"/>
  <c r="I11" i="18"/>
  <c r="I12" i="18"/>
  <c r="I13" i="18"/>
  <c r="I14" i="18"/>
  <c r="I23" i="18"/>
  <c r="I24" i="18"/>
  <c r="I25" i="18"/>
  <c r="I26" i="18"/>
  <c r="I35" i="18"/>
  <c r="I36" i="18"/>
  <c r="I37" i="18"/>
  <c r="I38" i="18"/>
  <c r="I47" i="18"/>
  <c r="I48" i="18"/>
  <c r="I49" i="18"/>
  <c r="I50" i="18"/>
  <c r="I59" i="18"/>
  <c r="I60" i="18"/>
  <c r="I90" i="18"/>
  <c r="S4" i="16"/>
  <c r="S5" i="16"/>
  <c r="S6" i="16"/>
  <c r="S7" i="16"/>
  <c r="S8" i="16"/>
  <c r="S9" i="16"/>
  <c r="S10" i="16"/>
  <c r="S11" i="16"/>
  <c r="S12" i="16"/>
  <c r="S13" i="16"/>
  <c r="S16" i="16"/>
  <c r="S17" i="16"/>
  <c r="S18" i="16"/>
  <c r="S19" i="16"/>
  <c r="S20" i="16"/>
  <c r="S21" i="16"/>
  <c r="S22" i="16"/>
  <c r="S23" i="16"/>
  <c r="S24" i="16"/>
  <c r="S25" i="16"/>
  <c r="S28" i="16"/>
  <c r="S29" i="16"/>
  <c r="S30" i="16"/>
  <c r="S31" i="16"/>
  <c r="S32" i="16"/>
  <c r="S33" i="16"/>
  <c r="S34" i="16"/>
  <c r="S35" i="16"/>
  <c r="S36" i="16"/>
  <c r="S37" i="16"/>
  <c r="S40" i="16"/>
  <c r="S41" i="16"/>
  <c r="S42" i="16"/>
  <c r="S43" i="16"/>
  <c r="S44" i="16"/>
  <c r="S45" i="16"/>
  <c r="S46" i="16"/>
  <c r="S47" i="16"/>
  <c r="S48" i="16"/>
  <c r="S49" i="16"/>
  <c r="S52" i="16"/>
  <c r="S53" i="16"/>
  <c r="S54" i="16"/>
  <c r="S55" i="16"/>
  <c r="S56" i="16"/>
  <c r="S57" i="16"/>
  <c r="S58" i="16"/>
  <c r="S59" i="16"/>
  <c r="S90" i="16"/>
  <c r="S3" i="16"/>
  <c r="N9" i="16"/>
  <c r="N10" i="16"/>
  <c r="N11" i="16"/>
  <c r="N12" i="16"/>
  <c r="N13" i="16"/>
  <c r="N14" i="16"/>
  <c r="N15" i="16"/>
  <c r="N21" i="16"/>
  <c r="N22" i="16"/>
  <c r="N23" i="16"/>
  <c r="N24" i="16"/>
  <c r="N25" i="16"/>
  <c r="N26" i="16"/>
  <c r="N27" i="16"/>
  <c r="N33" i="16"/>
  <c r="N34" i="16"/>
  <c r="N35" i="16"/>
  <c r="N36" i="16"/>
  <c r="N37" i="16"/>
  <c r="N38" i="16"/>
  <c r="N39" i="16"/>
  <c r="N45" i="16"/>
  <c r="N46" i="16"/>
  <c r="N47" i="16"/>
  <c r="N48" i="16"/>
  <c r="N49" i="16"/>
  <c r="N50" i="16"/>
  <c r="N51" i="16"/>
  <c r="N57" i="16"/>
  <c r="N58" i="16"/>
  <c r="N59" i="16"/>
  <c r="N90" i="16"/>
  <c r="N3" i="16"/>
  <c r="I4" i="16"/>
  <c r="I5" i="16"/>
  <c r="I14" i="16"/>
  <c r="I15" i="16"/>
  <c r="I16" i="16"/>
  <c r="I17" i="16"/>
  <c r="I26" i="16"/>
  <c r="I27" i="16"/>
  <c r="I28" i="16"/>
  <c r="I29" i="16"/>
  <c r="I38" i="16"/>
  <c r="I39" i="16"/>
  <c r="I40" i="16"/>
  <c r="I41" i="16"/>
  <c r="I50" i="16"/>
  <c r="I51" i="16"/>
  <c r="I52" i="16"/>
  <c r="I53" i="16"/>
  <c r="H3" i="6" l="1"/>
  <c r="K3" i="4"/>
  <c r="H7" i="14"/>
  <c r="K3" i="2"/>
  <c r="H9" i="15"/>
  <c r="H5" i="14"/>
  <c r="H6" i="6"/>
  <c r="H8" i="15"/>
  <c r="H6" i="14"/>
  <c r="H5" i="6"/>
  <c r="H7" i="6"/>
  <c r="K6" i="2"/>
  <c r="K14" i="2"/>
  <c r="K4" i="2"/>
  <c r="H8" i="14"/>
  <c r="H3" i="15"/>
  <c r="H7" i="15"/>
  <c r="H5" i="15"/>
  <c r="H11" i="15"/>
  <c r="H4" i="15"/>
  <c r="K5" i="2"/>
  <c r="K7" i="2"/>
  <c r="K13" i="4"/>
  <c r="H9" i="6"/>
  <c r="H4" i="6"/>
</calcChain>
</file>

<file path=xl/sharedStrings.xml><?xml version="1.0" encoding="utf-8"?>
<sst xmlns="http://schemas.openxmlformats.org/spreadsheetml/2006/main" count="386" uniqueCount="45">
  <si>
    <t>Student</t>
  </si>
  <si>
    <t>Teacher</t>
  </si>
  <si>
    <t>NWF-CLS</t>
  </si>
  <si>
    <t>PSF</t>
  </si>
  <si>
    <t>Composite</t>
  </si>
  <si>
    <t>LNF</t>
  </si>
  <si>
    <t>NWF-WRC</t>
  </si>
  <si>
    <t>WRF</t>
  </si>
  <si>
    <t>ORF Words Correct</t>
  </si>
  <si>
    <t>ORF Errors</t>
  </si>
  <si>
    <t>ORF Accuracy %</t>
  </si>
  <si>
    <t>Maze</t>
  </si>
  <si>
    <t>BOY</t>
  </si>
  <si>
    <t>MOY</t>
  </si>
  <si>
    <t>EOY</t>
  </si>
  <si>
    <t>Disability</t>
  </si>
  <si>
    <t>ELL</t>
  </si>
  <si>
    <t>Doe, Jane</t>
  </si>
  <si>
    <t>Miss G</t>
  </si>
  <si>
    <t>Yes</t>
  </si>
  <si>
    <t>Smith, John</t>
  </si>
  <si>
    <t>Editable Label</t>
  </si>
  <si>
    <t>Maze Adjusted</t>
  </si>
  <si>
    <t>Maze Correct</t>
  </si>
  <si>
    <t>Maze Incorrect</t>
  </si>
  <si>
    <t>Grade</t>
  </si>
  <si>
    <t>Time of Year</t>
  </si>
  <si>
    <t>Above Proficient</t>
  </si>
  <si>
    <t>K</t>
  </si>
  <si>
    <r>
      <t>Far Below Proficient (</t>
    </r>
    <r>
      <rPr>
        <b/>
        <i/>
        <sz val="13"/>
        <color theme="1"/>
        <rFont val="Calibri"/>
        <family val="2"/>
        <scheme val="minor"/>
      </rPr>
      <t>Intensive</t>
    </r>
    <r>
      <rPr>
        <b/>
        <sz val="13"/>
        <color theme="1"/>
        <rFont val="Calibri"/>
        <family val="2"/>
        <scheme val="minor"/>
      </rPr>
      <t>)</t>
    </r>
  </si>
  <si>
    <r>
      <t>Below Proficient (</t>
    </r>
    <r>
      <rPr>
        <b/>
        <i/>
        <sz val="13"/>
        <color theme="1"/>
        <rFont val="Calibri"/>
        <family val="2"/>
        <scheme val="minor"/>
      </rPr>
      <t>Strategic</t>
    </r>
    <r>
      <rPr>
        <b/>
        <sz val="13"/>
        <color theme="1"/>
        <rFont val="Calibri"/>
        <family val="2"/>
        <scheme val="minor"/>
      </rPr>
      <t>)</t>
    </r>
  </si>
  <si>
    <r>
      <t>Proficient (</t>
    </r>
    <r>
      <rPr>
        <b/>
        <i/>
        <sz val="13"/>
        <color theme="1"/>
        <rFont val="Calibri"/>
        <family val="2"/>
        <scheme val="minor"/>
      </rPr>
      <t>Benchmark</t>
    </r>
    <r>
      <rPr>
        <b/>
        <sz val="13"/>
        <color theme="1"/>
        <rFont val="Calibri"/>
        <family val="2"/>
        <scheme val="minor"/>
      </rPr>
      <t>)</t>
    </r>
  </si>
  <si>
    <t>Nonsense Word Fluency
Correct Letter Sounds</t>
  </si>
  <si>
    <t>Letter Naming Fluency</t>
  </si>
  <si>
    <t>Phonemic Segmentation Fluency</t>
  </si>
  <si>
    <t>Nonsense Word Fluency
Words Recoded Correctly</t>
  </si>
  <si>
    <t>Word Reading Fluency</t>
  </si>
  <si>
    <t>Oral Reading Fluency</t>
  </si>
  <si>
    <t>Indicator of reading comprehension</t>
  </si>
  <si>
    <t>ORF Correct</t>
  </si>
  <si>
    <t>I believe this is the code to unlock the spreadsheet if parts of it are protected.</t>
  </si>
  <si>
    <t>I purchased this spreadsheet off TPT but the coding didn't work well for me. I then recreated the K-Gr 6 sheets to work better for my purposes.</t>
  </si>
  <si>
    <t>Please use this for SDA school purposes only. It is not for resale or to be shared broadly so someone else can sell it.</t>
  </si>
  <si>
    <t>Greyed out columns (Composite, etc.) should autocalculate and not be touched.</t>
  </si>
  <si>
    <t>Arrows (autopopulate for a quick visual reference) match the doumentation as provided by Dibels documentation at the time of creating this spreadsheet.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</si>
</sst>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KG Red Hands"/>
    </font>
    <font>
      <b/>
      <sz val="12"/>
      <color theme="0"/>
      <name val="KG Red Hands"/>
    </font>
    <font>
      <sz val="12"/>
      <color theme="1"/>
      <name val="Century Gothic"/>
      <family val="2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rgb="FFFF0000"/>
      <name val="Century Gothic"/>
      <family val="2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89F6E9"/>
        <bgColor indexed="64"/>
      </patternFill>
    </fill>
    <fill>
      <patternFill patternType="solid">
        <fgColor rgb="FF4CFDCC"/>
        <bgColor indexed="64"/>
      </patternFill>
    </fill>
    <fill>
      <patternFill patternType="solid">
        <fgColor rgb="FF00E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D5FFE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63377788628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1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" fontId="4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4" fillId="0" borderId="0" xfId="1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2" fontId="4" fillId="0" borderId="0" xfId="1" applyNumberFormat="1" applyFont="1" applyAlignment="1">
      <alignment horizontal="right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3" borderId="13" xfId="1" applyNumberFormat="1" applyFont="1" applyFill="1" applyBorder="1" applyAlignment="1">
      <alignment horizontal="center" vertical="center" wrapText="1"/>
    </xf>
    <xf numFmtId="0" fontId="3" fillId="5" borderId="13" xfId="1" applyNumberFormat="1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>
      <alignment horizontal="center" vertical="center" wrapText="1"/>
    </xf>
    <xf numFmtId="1" fontId="3" fillId="4" borderId="13" xfId="1" applyNumberFormat="1" applyFont="1" applyFill="1" applyBorder="1" applyAlignment="1">
      <alignment horizontal="center" vertical="center" wrapText="1"/>
    </xf>
    <xf numFmtId="1" fontId="3" fillId="5" borderId="13" xfId="1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1" fontId="4" fillId="0" borderId="8" xfId="0" applyNumberFormat="1" applyFont="1" applyBorder="1" applyAlignment="1" applyProtection="1">
      <alignment horizontal="right" vertical="center"/>
      <protection locked="0"/>
    </xf>
    <xf numFmtId="1" fontId="4" fillId="0" borderId="9" xfId="0" applyNumberFormat="1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right" vertical="center"/>
      <protection locked="0"/>
    </xf>
    <xf numFmtId="1" fontId="4" fillId="0" borderId="1" xfId="0" applyNumberFormat="1" applyFont="1" applyBorder="1" applyAlignment="1" applyProtection="1">
      <alignment horizontal="right" vertical="center"/>
      <protection locked="0"/>
    </xf>
    <xf numFmtId="1" fontId="4" fillId="0" borderId="2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1" fontId="4" fillId="0" borderId="6" xfId="0" applyNumberFormat="1" applyFont="1" applyBorder="1" applyAlignment="1" applyProtection="1">
      <alignment horizontal="right" vertical="center"/>
      <protection locked="0"/>
    </xf>
    <xf numFmtId="1" fontId="4" fillId="0" borderId="15" xfId="0" applyNumberFormat="1" applyFont="1" applyBorder="1" applyAlignment="1" applyProtection="1">
      <alignment horizontal="right" vertical="center"/>
      <protection locked="0"/>
    </xf>
    <xf numFmtId="1" fontId="4" fillId="0" borderId="1" xfId="1" applyNumberFormat="1" applyFont="1" applyBorder="1" applyAlignment="1" applyProtection="1">
      <alignment horizontal="right" vertical="center"/>
      <protection locked="0"/>
    </xf>
    <xf numFmtId="1" fontId="4" fillId="0" borderId="6" xfId="1" applyNumberFormat="1" applyFont="1" applyBorder="1" applyAlignment="1" applyProtection="1">
      <alignment horizontal="right" vertical="center"/>
      <protection locked="0"/>
    </xf>
    <xf numFmtId="164" fontId="4" fillId="0" borderId="8" xfId="0" applyNumberFormat="1" applyFont="1" applyBorder="1" applyAlignment="1" applyProtection="1">
      <alignment horizontal="right" vertical="center"/>
      <protection locked="0"/>
    </xf>
    <xf numFmtId="164" fontId="4" fillId="0" borderId="3" xfId="0" applyNumberFormat="1" applyFont="1" applyBorder="1" applyAlignment="1" applyProtection="1">
      <alignment horizontal="right" vertical="center"/>
      <protection locked="0"/>
    </xf>
    <xf numFmtId="1" fontId="4" fillId="0" borderId="2" xfId="1" applyNumberFormat="1" applyFont="1" applyBorder="1" applyAlignment="1" applyProtection="1">
      <alignment horizontal="right" vertical="center"/>
      <protection locked="0"/>
    </xf>
    <xf numFmtId="164" fontId="4" fillId="0" borderId="3" xfId="1" applyNumberFormat="1" applyFont="1" applyBorder="1" applyAlignment="1" applyProtection="1">
      <alignment horizontal="right" vertical="center"/>
      <protection locked="0"/>
    </xf>
    <xf numFmtId="1" fontId="4" fillId="0" borderId="4" xfId="0" applyNumberFormat="1" applyFont="1" applyBorder="1" applyAlignment="1" applyProtection="1">
      <alignment horizontal="right" vertical="center"/>
      <protection locked="0"/>
    </xf>
    <xf numFmtId="164" fontId="4" fillId="0" borderId="5" xfId="0" applyNumberFormat="1" applyFont="1" applyBorder="1" applyAlignment="1" applyProtection="1">
      <alignment horizontal="right" vertical="center"/>
      <protection locked="0"/>
    </xf>
    <xf numFmtId="1" fontId="4" fillId="0" borderId="15" xfId="1" applyNumberFormat="1" applyFont="1" applyBorder="1" applyAlignment="1" applyProtection="1">
      <alignment horizontal="right" vertical="center"/>
      <protection locked="0"/>
    </xf>
    <xf numFmtId="164" fontId="4" fillId="0" borderId="5" xfId="1" applyNumberFormat="1" applyFont="1" applyBorder="1" applyAlignment="1" applyProtection="1">
      <alignment horizontal="right" vertical="center"/>
      <protection locked="0"/>
    </xf>
    <xf numFmtId="1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1" fontId="4" fillId="0" borderId="9" xfId="1" applyNumberFormat="1" applyFont="1" applyBorder="1" applyAlignment="1" applyProtection="1">
      <alignment horizontal="right" vertical="center"/>
    </xf>
    <xf numFmtId="1" fontId="4" fillId="0" borderId="1" xfId="1" applyNumberFormat="1" applyFont="1" applyBorder="1" applyAlignment="1" applyProtection="1">
      <alignment horizontal="right" vertical="center"/>
    </xf>
    <xf numFmtId="1" fontId="4" fillId="0" borderId="9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4" fillId="0" borderId="2" xfId="0" applyNumberFormat="1" applyFont="1" applyBorder="1" applyAlignment="1" applyProtection="1">
      <alignment horizontal="right" vertical="center"/>
      <protection hidden="1"/>
    </xf>
    <xf numFmtId="1" fontId="4" fillId="0" borderId="15" xfId="0" applyNumberFormat="1" applyFont="1" applyBorder="1" applyAlignment="1" applyProtection="1">
      <alignment horizontal="right" vertical="center"/>
      <protection hidden="1"/>
    </xf>
    <xf numFmtId="1" fontId="4" fillId="0" borderId="16" xfId="0" applyNumberFormat="1" applyFont="1" applyBorder="1" applyAlignment="1" applyProtection="1">
      <alignment horizontal="right" vertical="center"/>
      <protection hidden="1"/>
    </xf>
    <xf numFmtId="1" fontId="4" fillId="0" borderId="10" xfId="0" applyNumberFormat="1" applyFont="1" applyBorder="1" applyAlignment="1" applyProtection="1">
      <alignment horizontal="right"/>
      <protection hidden="1"/>
    </xf>
    <xf numFmtId="1" fontId="4" fillId="0" borderId="4" xfId="0" applyNumberFormat="1" applyFont="1" applyBorder="1" applyAlignment="1" applyProtection="1">
      <alignment horizontal="right"/>
      <protection hidden="1"/>
    </xf>
    <xf numFmtId="1" fontId="4" fillId="0" borderId="7" xfId="0" applyNumberFormat="1" applyFont="1" applyBorder="1" applyAlignment="1" applyProtection="1">
      <alignment horizontal="right"/>
      <protection hidden="1"/>
    </xf>
    <xf numFmtId="1" fontId="4" fillId="0" borderId="9" xfId="1" applyNumberFormat="1" applyFont="1" applyBorder="1" applyAlignment="1" applyProtection="1">
      <alignment horizontal="right" vertical="center"/>
      <protection hidden="1"/>
    </xf>
    <xf numFmtId="1" fontId="4" fillId="0" borderId="16" xfId="1" applyNumberFormat="1" applyFont="1" applyBorder="1" applyAlignment="1" applyProtection="1">
      <alignment horizontal="right" vertical="center"/>
      <protection hidden="1"/>
    </xf>
    <xf numFmtId="1" fontId="4" fillId="0" borderId="1" xfId="1" applyNumberFormat="1" applyFont="1" applyBorder="1" applyAlignment="1" applyProtection="1">
      <alignment horizontal="right" vertical="center"/>
      <protection hidden="1"/>
    </xf>
    <xf numFmtId="1" fontId="4" fillId="0" borderId="2" xfId="1" applyNumberFormat="1" applyFont="1" applyBorder="1" applyAlignment="1" applyProtection="1">
      <alignment horizontal="right" vertical="center"/>
      <protection hidden="1"/>
    </xf>
    <xf numFmtId="1" fontId="4" fillId="0" borderId="21" xfId="1" applyNumberFormat="1" applyFont="1" applyBorder="1" applyAlignment="1" applyProtection="1">
      <alignment horizontal="right" vertical="center"/>
      <protection hidden="1"/>
    </xf>
    <xf numFmtId="1" fontId="4" fillId="0" borderId="9" xfId="0" applyNumberFormat="1" applyFont="1" applyBorder="1" applyAlignment="1" applyProtection="1">
      <alignment horizontal="right" vertical="center"/>
      <protection hidden="1"/>
    </xf>
    <xf numFmtId="1" fontId="4" fillId="0" borderId="10" xfId="0" applyNumberFormat="1" applyFont="1" applyBorder="1" applyAlignment="1" applyProtection="1">
      <alignment horizontal="right" vertical="center"/>
      <protection hidden="1"/>
    </xf>
    <xf numFmtId="1" fontId="4" fillId="0" borderId="1" xfId="0" applyNumberFormat="1" applyFont="1" applyBorder="1" applyAlignment="1" applyProtection="1">
      <alignment horizontal="right" vertical="center"/>
      <protection hidden="1"/>
    </xf>
    <xf numFmtId="1" fontId="4" fillId="0" borderId="4" xfId="0" applyNumberFormat="1" applyFont="1" applyBorder="1" applyAlignment="1" applyProtection="1">
      <alignment horizontal="right" vertical="center"/>
      <protection hidden="1"/>
    </xf>
    <xf numFmtId="1" fontId="3" fillId="3" borderId="13" xfId="1" applyNumberFormat="1" applyFont="1" applyFill="1" applyBorder="1" applyAlignment="1" applyProtection="1">
      <alignment horizontal="center" vertical="center" wrapText="1"/>
    </xf>
    <xf numFmtId="1" fontId="3" fillId="3" borderId="12" xfId="1" applyNumberFormat="1" applyFont="1" applyFill="1" applyBorder="1" applyAlignment="1" applyProtection="1">
      <alignment horizontal="center" vertical="center" wrapText="1"/>
    </xf>
    <xf numFmtId="1" fontId="3" fillId="4" borderId="11" xfId="1" applyNumberFormat="1" applyFont="1" applyFill="1" applyBorder="1" applyAlignment="1" applyProtection="1">
      <alignment horizontal="center" vertical="center" wrapText="1"/>
    </xf>
    <xf numFmtId="1" fontId="3" fillId="4" borderId="13" xfId="1" applyNumberFormat="1" applyFont="1" applyFill="1" applyBorder="1" applyAlignment="1" applyProtection="1">
      <alignment horizontal="center" vertical="center" wrapText="1"/>
    </xf>
    <xf numFmtId="1" fontId="3" fillId="5" borderId="11" xfId="1" applyNumberFormat="1" applyFont="1" applyFill="1" applyBorder="1" applyAlignment="1" applyProtection="1">
      <alignment horizontal="center" vertical="center" wrapText="1"/>
    </xf>
    <xf numFmtId="1" fontId="3" fillId="5" borderId="13" xfId="1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8" xfId="1" applyNumberFormat="1" applyFont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1" applyNumberFormat="1" applyFont="1" applyBorder="1" applyAlignment="1" applyProtection="1">
      <alignment horizontal="right" vertical="center"/>
    </xf>
    <xf numFmtId="1" fontId="4" fillId="0" borderId="6" xfId="1" applyNumberFormat="1" applyFont="1" applyBorder="1" applyAlignment="1" applyProtection="1">
      <alignment horizontal="right" vertical="center"/>
      <protection hidden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" fontId="3" fillId="3" borderId="21" xfId="1" applyNumberFormat="1" applyFont="1" applyFill="1" applyBorder="1" applyAlignment="1">
      <alignment horizontal="center" vertical="center" wrapText="1"/>
    </xf>
    <xf numFmtId="1" fontId="3" fillId="3" borderId="22" xfId="1" applyNumberFormat="1" applyFont="1" applyFill="1" applyBorder="1" applyAlignment="1">
      <alignment horizontal="center" vertical="center" wrapText="1"/>
    </xf>
    <xf numFmtId="1" fontId="3" fillId="4" borderId="20" xfId="1" applyNumberFormat="1" applyFont="1" applyFill="1" applyBorder="1" applyAlignment="1">
      <alignment horizontal="center" vertical="center" wrapText="1"/>
    </xf>
    <xf numFmtId="1" fontId="3" fillId="4" borderId="21" xfId="1" applyNumberFormat="1" applyFont="1" applyFill="1" applyBorder="1" applyAlignment="1">
      <alignment horizontal="center" vertical="center" wrapText="1"/>
    </xf>
    <xf numFmtId="1" fontId="3" fillId="5" borderId="20" xfId="1" applyNumberFormat="1" applyFont="1" applyFill="1" applyBorder="1" applyAlignment="1">
      <alignment horizontal="center" vertical="center" wrapText="1"/>
    </xf>
    <xf numFmtId="1" fontId="3" fillId="5" borderId="2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7" xfId="0" applyFont="1" applyBorder="1" applyAlignment="1">
      <alignment wrapText="1"/>
    </xf>
    <xf numFmtId="0" fontId="5" fillId="13" borderId="27" xfId="0" applyFont="1" applyFill="1" applyBorder="1" applyAlignment="1">
      <alignment horizontal="center" wrapText="1"/>
    </xf>
    <xf numFmtId="0" fontId="5" fillId="10" borderId="27" xfId="0" applyFont="1" applyFill="1" applyBorder="1" applyAlignment="1">
      <alignment horizontal="center" wrapText="1"/>
    </xf>
    <xf numFmtId="0" fontId="5" fillId="7" borderId="27" xfId="0" applyFont="1" applyFill="1" applyBorder="1" applyAlignment="1">
      <alignment horizontal="center" wrapText="1"/>
    </xf>
    <xf numFmtId="0" fontId="5" fillId="8" borderId="27" xfId="0" applyFont="1" applyFill="1" applyBorder="1" applyAlignment="1">
      <alignment horizontal="center" wrapText="1"/>
    </xf>
    <xf numFmtId="0" fontId="0" fillId="6" borderId="28" xfId="0" applyFill="1" applyBorder="1"/>
    <xf numFmtId="0" fontId="0" fillId="11" borderId="28" xfId="0" applyFill="1" applyBorder="1"/>
    <xf numFmtId="0" fontId="0" fillId="9" borderId="28" xfId="0" applyFill="1" applyBorder="1"/>
    <xf numFmtId="0" fontId="0" fillId="12" borderId="28" xfId="0" applyFill="1" applyBorder="1"/>
    <xf numFmtId="0" fontId="0" fillId="0" borderId="28" xfId="0" applyBorder="1"/>
    <xf numFmtId="0" fontId="0" fillId="0" borderId="29" xfId="0" applyBorder="1"/>
    <xf numFmtId="0" fontId="0" fillId="6" borderId="29" xfId="0" applyFill="1" applyBorder="1"/>
    <xf numFmtId="0" fontId="0" fillId="11" borderId="29" xfId="0" applyFill="1" applyBorder="1"/>
    <xf numFmtId="0" fontId="0" fillId="9" borderId="29" xfId="0" applyFill="1" applyBorder="1"/>
    <xf numFmtId="0" fontId="0" fillId="12" borderId="29" xfId="0" applyFill="1" applyBorder="1"/>
    <xf numFmtId="0" fontId="0" fillId="0" borderId="30" xfId="0" applyBorder="1"/>
    <xf numFmtId="0" fontId="0" fillId="0" borderId="31" xfId="0" applyBorder="1"/>
    <xf numFmtId="0" fontId="0" fillId="6" borderId="31" xfId="0" applyFill="1" applyBorder="1"/>
    <xf numFmtId="0" fontId="0" fillId="11" borderId="31" xfId="0" applyFill="1" applyBorder="1"/>
    <xf numFmtId="0" fontId="0" fillId="9" borderId="31" xfId="0" applyFill="1" applyBorder="1"/>
    <xf numFmtId="0" fontId="0" fillId="12" borderId="31" xfId="0" applyFill="1" applyBorder="1"/>
    <xf numFmtId="0" fontId="0" fillId="0" borderId="32" xfId="0" applyBorder="1"/>
    <xf numFmtId="0" fontId="0" fillId="0" borderId="33" xfId="0" applyBorder="1"/>
    <xf numFmtId="0" fontId="0" fillId="6" borderId="33" xfId="0" applyFill="1" applyBorder="1"/>
    <xf numFmtId="0" fontId="0" fillId="11" borderId="33" xfId="0" applyFill="1" applyBorder="1"/>
    <xf numFmtId="0" fontId="0" fillId="9" borderId="33" xfId="0" applyFill="1" applyBorder="1"/>
    <xf numFmtId="0" fontId="0" fillId="12" borderId="33" xfId="0" applyFill="1" applyBorder="1"/>
    <xf numFmtId="0" fontId="0" fillId="0" borderId="34" xfId="0" applyBorder="1"/>
    <xf numFmtId="0" fontId="0" fillId="0" borderId="35" xfId="0" applyBorder="1"/>
    <xf numFmtId="0" fontId="0" fillId="6" borderId="35" xfId="0" applyFill="1" applyBorder="1"/>
    <xf numFmtId="0" fontId="0" fillId="11" borderId="35" xfId="0" applyFill="1" applyBorder="1"/>
    <xf numFmtId="0" fontId="0" fillId="9" borderId="35" xfId="0" applyFill="1" applyBorder="1"/>
    <xf numFmtId="0" fontId="0" fillId="12" borderId="35" xfId="0" applyFill="1" applyBorder="1"/>
    <xf numFmtId="0" fontId="0" fillId="0" borderId="36" xfId="0" applyBorder="1"/>
    <xf numFmtId="0" fontId="0" fillId="0" borderId="37" xfId="0" applyBorder="1"/>
    <xf numFmtId="1" fontId="4" fillId="0" borderId="16" xfId="1" applyNumberFormat="1" applyFont="1" applyBorder="1" applyAlignment="1" applyProtection="1">
      <alignment horizontal="right" vertical="center"/>
      <protection locked="0" hidden="1"/>
    </xf>
    <xf numFmtId="1" fontId="4" fillId="0" borderId="2" xfId="1" applyNumberFormat="1" applyFont="1" applyBorder="1" applyAlignment="1" applyProtection="1">
      <alignment horizontal="right" vertical="center"/>
      <protection locked="0" hidden="1"/>
    </xf>
    <xf numFmtId="0" fontId="4" fillId="0" borderId="0" xfId="0" applyFont="1" applyAlignment="1">
      <alignment horizontal="left" vertical="top" textRotation="90" wrapText="1"/>
    </xf>
    <xf numFmtId="1" fontId="4" fillId="14" borderId="9" xfId="1" applyNumberFormat="1" applyFont="1" applyFill="1" applyBorder="1" applyAlignment="1" applyProtection="1">
      <alignment horizontal="right" vertical="center"/>
      <protection hidden="1"/>
    </xf>
    <xf numFmtId="1" fontId="4" fillId="14" borderId="1" xfId="1" applyNumberFormat="1" applyFont="1" applyFill="1" applyBorder="1" applyAlignment="1" applyProtection="1">
      <alignment horizontal="right" vertical="center"/>
      <protection hidden="1"/>
    </xf>
    <xf numFmtId="1" fontId="4" fillId="14" borderId="16" xfId="1" applyNumberFormat="1" applyFont="1" applyFill="1" applyBorder="1" applyAlignment="1" applyProtection="1">
      <alignment horizontal="right" vertical="center"/>
      <protection hidden="1"/>
    </xf>
    <xf numFmtId="1" fontId="4" fillId="14" borderId="2" xfId="1" applyNumberFormat="1" applyFont="1" applyFill="1" applyBorder="1" applyAlignment="1" applyProtection="1">
      <alignment horizontal="right" vertical="center"/>
      <protection hidden="1"/>
    </xf>
    <xf numFmtId="1" fontId="4" fillId="14" borderId="10" xfId="0" applyNumberFormat="1" applyFont="1" applyFill="1" applyBorder="1" applyAlignment="1" applyProtection="1">
      <alignment horizontal="right" vertical="center"/>
      <protection hidden="1"/>
    </xf>
    <xf numFmtId="1" fontId="4" fillId="14" borderId="4" xfId="0" applyNumberFormat="1" applyFont="1" applyFill="1" applyBorder="1" applyAlignment="1" applyProtection="1">
      <alignment horizontal="right" vertical="center"/>
      <protection hidden="1"/>
    </xf>
    <xf numFmtId="1" fontId="4" fillId="14" borderId="16" xfId="0" applyNumberFormat="1" applyFont="1" applyFill="1" applyBorder="1" applyAlignment="1" applyProtection="1">
      <alignment horizontal="right" vertical="center"/>
      <protection hidden="1"/>
    </xf>
    <xf numFmtId="1" fontId="4" fillId="14" borderId="2" xfId="0" applyNumberFormat="1" applyFont="1" applyFill="1" applyBorder="1" applyAlignment="1" applyProtection="1">
      <alignment horizontal="right" vertical="center"/>
      <protection hidden="1"/>
    </xf>
    <xf numFmtId="1" fontId="4" fillId="14" borderId="23" xfId="0" applyNumberFormat="1" applyFont="1" applyFill="1" applyBorder="1" applyAlignment="1" applyProtection="1">
      <alignment horizontal="right" vertical="center"/>
      <protection hidden="1"/>
    </xf>
    <xf numFmtId="164" fontId="4" fillId="14" borderId="8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5FFE8"/>
      <color rgb="FFFFD1D1"/>
      <color rgb="FFFFFFD5"/>
      <color rgb="FFC5FFC5"/>
      <color rgb="FF99FF99"/>
      <color rgb="FFFF8B8B"/>
      <color rgb="FF00E399"/>
      <color rgb="FF4CFDCC"/>
      <color rgb="FF89F6E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"/>
    </sheetView>
  </sheetViews>
  <sheetFormatPr defaultColWidth="9.109375" defaultRowHeight="15"/>
  <cols>
    <col min="1" max="1" width="14.109375" style="8" bestFit="1" customWidth="1"/>
    <col min="2" max="2" width="12.44140625" style="8" bestFit="1" customWidth="1"/>
    <col min="3" max="3" width="13.88671875" style="9" bestFit="1" customWidth="1"/>
    <col min="4" max="4" width="5.5546875" style="9" bestFit="1" customWidth="1"/>
    <col min="5" max="5" width="8.6640625" style="9" bestFit="1" customWidth="1"/>
    <col min="6" max="7" width="8.5546875" style="8" bestFit="1" customWidth="1"/>
    <col min="8" max="8" width="7" style="8" bestFit="1" customWidth="1"/>
    <col min="9" max="9" width="16.44140625" style="8" bestFit="1" customWidth="1"/>
    <col min="10" max="10" width="10.109375" style="8" bestFit="1" customWidth="1"/>
    <col min="11" max="11" width="16.88671875" style="10" bestFit="1" customWidth="1"/>
    <col min="12" max="12" width="16" style="10" bestFit="1" customWidth="1"/>
    <col min="13" max="13" width="8.6640625" style="10" bestFit="1" customWidth="1"/>
    <col min="14" max="15" width="8.5546875" style="10" bestFit="1" customWidth="1"/>
    <col min="16" max="16" width="7" style="10" bestFit="1" customWidth="1"/>
    <col min="17" max="17" width="16.44140625" style="11" bestFit="1" customWidth="1"/>
    <col min="18" max="18" width="10.109375" style="11" bestFit="1" customWidth="1"/>
    <col min="19" max="19" width="16.88671875" style="12" bestFit="1" customWidth="1"/>
    <col min="20" max="20" width="16" style="11" bestFit="1" customWidth="1"/>
    <col min="21" max="21" width="8.6640625" style="11" bestFit="1" customWidth="1"/>
    <col min="22" max="23" width="8.5546875" style="11" bestFit="1" customWidth="1"/>
    <col min="24" max="24" width="7" style="11" bestFit="1" customWidth="1"/>
    <col min="25" max="25" width="16.44140625" style="11" bestFit="1" customWidth="1"/>
    <col min="26" max="26" width="10.109375" style="11" bestFit="1" customWidth="1"/>
    <col min="27" max="27" width="16.88671875" style="11" bestFit="1" customWidth="1"/>
    <col min="28" max="28" width="16" style="8" bestFit="1" customWidth="1"/>
    <col min="29" max="16384" width="9.109375" style="8"/>
  </cols>
  <sheetData>
    <row r="1" spans="1:36" s="13" customFormat="1" ht="16.2" thickBot="1">
      <c r="A1" s="178" t="s">
        <v>0</v>
      </c>
      <c r="B1" s="178" t="s">
        <v>1</v>
      </c>
      <c r="C1" s="178" t="s">
        <v>15</v>
      </c>
      <c r="D1" s="178" t="s">
        <v>16</v>
      </c>
      <c r="E1" s="180" t="s">
        <v>12</v>
      </c>
      <c r="F1" s="181"/>
      <c r="G1" s="181"/>
      <c r="H1" s="181"/>
      <c r="I1" s="181"/>
      <c r="J1" s="181"/>
      <c r="K1" s="181"/>
      <c r="L1" s="182"/>
      <c r="M1" s="183" t="s">
        <v>13</v>
      </c>
      <c r="N1" s="184"/>
      <c r="O1" s="184"/>
      <c r="P1" s="184"/>
      <c r="Q1" s="184"/>
      <c r="R1" s="184"/>
      <c r="S1" s="184"/>
      <c r="T1" s="185"/>
      <c r="U1" s="175" t="s">
        <v>14</v>
      </c>
      <c r="V1" s="176"/>
      <c r="W1" s="176"/>
      <c r="X1" s="176"/>
      <c r="Y1" s="176"/>
      <c r="Z1" s="176"/>
      <c r="AA1" s="176"/>
      <c r="AB1" s="177"/>
      <c r="AC1" s="14"/>
      <c r="AD1" s="14"/>
      <c r="AE1" s="14"/>
      <c r="AF1" s="14"/>
      <c r="AG1" s="14"/>
      <c r="AH1" s="14"/>
      <c r="AI1" s="14"/>
      <c r="AJ1" s="14"/>
    </row>
    <row r="2" spans="1:36" s="2" customFormat="1" ht="31.8" thickBot="1">
      <c r="A2" s="179"/>
      <c r="B2" s="179"/>
      <c r="C2" s="179"/>
      <c r="D2" s="179"/>
      <c r="E2" s="18" t="s">
        <v>11</v>
      </c>
      <c r="F2" s="19" t="s">
        <v>2</v>
      </c>
      <c r="G2" s="19" t="s">
        <v>6</v>
      </c>
      <c r="H2" s="19" t="s">
        <v>7</v>
      </c>
      <c r="I2" s="19" t="s">
        <v>8</v>
      </c>
      <c r="J2" s="19" t="s">
        <v>9</v>
      </c>
      <c r="K2" s="88" t="s">
        <v>10</v>
      </c>
      <c r="L2" s="89" t="s">
        <v>4</v>
      </c>
      <c r="M2" s="90" t="s">
        <v>11</v>
      </c>
      <c r="N2" s="91" t="s">
        <v>2</v>
      </c>
      <c r="O2" s="91" t="s">
        <v>6</v>
      </c>
      <c r="P2" s="91" t="s">
        <v>7</v>
      </c>
      <c r="Q2" s="32" t="s">
        <v>8</v>
      </c>
      <c r="R2" s="32" t="s">
        <v>9</v>
      </c>
      <c r="S2" s="91" t="s">
        <v>10</v>
      </c>
      <c r="T2" s="33" t="s">
        <v>4</v>
      </c>
      <c r="U2" s="92" t="s">
        <v>11</v>
      </c>
      <c r="V2" s="93" t="s">
        <v>2</v>
      </c>
      <c r="W2" s="93" t="s">
        <v>6</v>
      </c>
      <c r="X2" s="93" t="s">
        <v>7</v>
      </c>
      <c r="Y2" s="29" t="s">
        <v>8</v>
      </c>
      <c r="Z2" s="29" t="s">
        <v>9</v>
      </c>
      <c r="AA2" s="93" t="s">
        <v>10</v>
      </c>
      <c r="AB2" s="30" t="s">
        <v>4</v>
      </c>
    </row>
    <row r="3" spans="1:36">
      <c r="A3" s="94" t="s">
        <v>17</v>
      </c>
      <c r="B3" s="95" t="s">
        <v>18</v>
      </c>
      <c r="C3" s="96"/>
      <c r="D3" s="96" t="s">
        <v>19</v>
      </c>
      <c r="E3" s="97">
        <v>4.5</v>
      </c>
      <c r="F3" s="71">
        <v>38</v>
      </c>
      <c r="G3" s="71">
        <v>9</v>
      </c>
      <c r="H3" s="71">
        <v>16</v>
      </c>
      <c r="I3" s="71">
        <v>14</v>
      </c>
      <c r="J3" s="71">
        <v>7</v>
      </c>
      <c r="K3" s="79">
        <f>I3/(I3+J3)*100</f>
        <v>66.666666666666657</v>
      </c>
      <c r="L3" s="80">
        <f>(((((F3*32.74)+(G3*10.95)+(H3+21.26)+(I3*35.36)+(K3*0.15)+(E3*4.28))-7085)/3811)*40)+360</f>
        <v>305.62298609288899</v>
      </c>
      <c r="M3" s="98">
        <v>6</v>
      </c>
      <c r="N3" s="69">
        <v>55</v>
      </c>
      <c r="O3" s="69">
        <v>11</v>
      </c>
      <c r="P3" s="69">
        <v>28</v>
      </c>
      <c r="Q3" s="71">
        <v>29</v>
      </c>
      <c r="R3" s="71">
        <v>6</v>
      </c>
      <c r="S3" s="83">
        <f>Q3/(Q3+R3)*100</f>
        <v>82.857142857142861</v>
      </c>
      <c r="T3" s="75">
        <f>(((((N3*32.74)+(O3*10.95)+(P3+21.26)+(Q3*35.36)+(S3*0.15)+(M3*4.28))-7085)/3811)*40)+400</f>
        <v>357.48054129025002</v>
      </c>
      <c r="U3" s="97">
        <v>8.5</v>
      </c>
      <c r="V3" s="71">
        <v>61</v>
      </c>
      <c r="W3" s="71">
        <v>14</v>
      </c>
      <c r="X3" s="71">
        <v>36</v>
      </c>
      <c r="Y3" s="71">
        <v>32</v>
      </c>
      <c r="Z3" s="71">
        <v>4</v>
      </c>
      <c r="AA3" s="84">
        <f>Y3/(Y3+Z3)*100</f>
        <v>88.888888888888886</v>
      </c>
      <c r="AB3" s="85">
        <f>(((((V3*32.74)+(W3*10.95)+(X3+21.26)+(Y3*35.36)+(AA3*0.15)+(U3*4.28))-7085)/3811)*40)+440</f>
        <v>401.20633254613836</v>
      </c>
    </row>
    <row r="4" spans="1:36">
      <c r="A4" s="99" t="s">
        <v>20</v>
      </c>
      <c r="B4" s="100" t="s">
        <v>18</v>
      </c>
      <c r="C4" s="101"/>
      <c r="D4" s="101"/>
      <c r="E4" s="102">
        <v>9</v>
      </c>
      <c r="F4" s="72">
        <v>51</v>
      </c>
      <c r="G4" s="72">
        <v>19</v>
      </c>
      <c r="H4" s="72">
        <v>48</v>
      </c>
      <c r="I4" s="72">
        <v>60</v>
      </c>
      <c r="J4" s="72">
        <v>4</v>
      </c>
      <c r="K4" s="81">
        <f>I4/(I4+J4)*100</f>
        <v>93.75</v>
      </c>
      <c r="L4" s="82">
        <f>(((((F4*32.74)+(G4*10.95)+(H4+21.26)+(I4*35.36)+(K4*0.15)+(E4*4.28))-7085)/3811)*40)+360</f>
        <v>328.89249540802939</v>
      </c>
      <c r="M4" s="103">
        <v>14.5</v>
      </c>
      <c r="N4" s="70">
        <v>77</v>
      </c>
      <c r="O4" s="70">
        <v>28</v>
      </c>
      <c r="P4" s="70">
        <v>59</v>
      </c>
      <c r="Q4" s="72">
        <v>87</v>
      </c>
      <c r="R4" s="72">
        <v>3</v>
      </c>
      <c r="S4" s="81">
        <f>Q4/(Q4+R4)*100</f>
        <v>96.666666666666671</v>
      </c>
      <c r="T4" s="73">
        <f>(((((N4*32.74)+(O4*10.95)+(P4+21.26)+(Q4*35.36)+(S4*0.15)+(M4*4.28))-7085)/3811)*40)+400</f>
        <v>389.24922592495409</v>
      </c>
      <c r="U4" s="102">
        <v>16</v>
      </c>
      <c r="V4" s="72">
        <v>86</v>
      </c>
      <c r="W4" s="72">
        <v>27</v>
      </c>
      <c r="X4" s="72">
        <v>68</v>
      </c>
      <c r="Y4" s="72">
        <v>94</v>
      </c>
      <c r="Z4" s="72">
        <v>2</v>
      </c>
      <c r="AA4" s="86">
        <f>Y4/(Y4+Z4)*100</f>
        <v>97.916666666666657</v>
      </c>
      <c r="AB4" s="87">
        <f>(((((V4*32.74)+(W4*10.95)+(X4+21.26)+(Y4*35.36)+(AA4*0.15)+(U4*4.28))-7085)/3811)*40)+440</f>
        <v>434.9887955917082</v>
      </c>
    </row>
    <row r="5" spans="1:36">
      <c r="A5" s="44"/>
      <c r="B5" s="45"/>
      <c r="C5" s="46"/>
      <c r="D5" s="46"/>
      <c r="E5" s="58"/>
      <c r="F5" s="48"/>
      <c r="G5" s="48"/>
      <c r="H5" s="48"/>
      <c r="I5" s="48"/>
      <c r="J5" s="48"/>
      <c r="K5" s="55"/>
      <c r="L5" s="59"/>
      <c r="M5" s="60"/>
      <c r="N5" s="55"/>
      <c r="O5" s="55"/>
      <c r="P5" s="55"/>
      <c r="Q5" s="48"/>
      <c r="R5" s="48"/>
      <c r="S5" s="55"/>
      <c r="T5" s="49"/>
      <c r="U5" s="58"/>
      <c r="V5" s="48"/>
      <c r="W5" s="48"/>
      <c r="X5" s="48"/>
      <c r="Y5" s="48"/>
      <c r="Z5" s="48"/>
      <c r="AA5" s="48"/>
      <c r="AB5" s="61"/>
    </row>
    <row r="6" spans="1:36">
      <c r="A6" s="44"/>
      <c r="B6" s="45"/>
      <c r="C6" s="46"/>
      <c r="D6" s="46"/>
      <c r="E6" s="58"/>
      <c r="F6" s="48"/>
      <c r="G6" s="48"/>
      <c r="H6" s="48"/>
      <c r="I6" s="48"/>
      <c r="J6" s="48"/>
      <c r="K6" s="55"/>
      <c r="L6" s="59"/>
      <c r="M6" s="60"/>
      <c r="N6" s="55"/>
      <c r="O6" s="55"/>
      <c r="P6" s="55"/>
      <c r="Q6" s="48"/>
      <c r="R6" s="48"/>
      <c r="S6" s="55"/>
      <c r="T6" s="49"/>
      <c r="U6" s="58"/>
      <c r="V6" s="48"/>
      <c r="W6" s="48"/>
      <c r="X6" s="48"/>
      <c r="Y6" s="48"/>
      <c r="Z6" s="48"/>
      <c r="AA6" s="48"/>
      <c r="AB6" s="61"/>
    </row>
    <row r="7" spans="1:36" ht="15.6" thickBot="1">
      <c r="A7" s="50">
        <v>8122</v>
      </c>
      <c r="B7" s="51"/>
      <c r="C7" s="52"/>
      <c r="D7" s="52"/>
      <c r="E7" s="62"/>
      <c r="F7" s="53"/>
      <c r="G7" s="53"/>
      <c r="H7" s="53"/>
      <c r="I7" s="53"/>
      <c r="J7" s="53"/>
      <c r="K7" s="56"/>
      <c r="L7" s="63"/>
      <c r="M7" s="64"/>
      <c r="N7" s="56"/>
      <c r="O7" s="56"/>
      <c r="P7" s="56"/>
      <c r="Q7" s="53"/>
      <c r="R7" s="53"/>
      <c r="S7" s="56"/>
      <c r="T7" s="54"/>
      <c r="U7" s="62"/>
      <c r="V7" s="53"/>
      <c r="W7" s="53"/>
      <c r="X7" s="53"/>
      <c r="Y7" s="53"/>
      <c r="Z7" s="53"/>
      <c r="AA7" s="53"/>
      <c r="AB7" s="65"/>
    </row>
    <row r="8" spans="1:36">
      <c r="A8" s="8" t="s">
        <v>40</v>
      </c>
    </row>
    <row r="10" spans="1:36">
      <c r="A10" s="8" t="s">
        <v>41</v>
      </c>
    </row>
    <row r="11" spans="1:36">
      <c r="A11" s="163" t="s">
        <v>43</v>
      </c>
    </row>
    <row r="12" spans="1:36">
      <c r="A12" s="8" t="s">
        <v>44</v>
      </c>
    </row>
    <row r="13" spans="1:36">
      <c r="A13" s="162" t="s">
        <v>42</v>
      </c>
    </row>
  </sheetData>
  <mergeCells count="7">
    <mergeCell ref="U1:AB1"/>
    <mergeCell ref="A1:A2"/>
    <mergeCell ref="B1:B2"/>
    <mergeCell ref="C1:C2"/>
    <mergeCell ref="D1:D2"/>
    <mergeCell ref="E1:L1"/>
    <mergeCell ref="M1:T1"/>
  </mergeCells>
  <conditionalFormatting sqref="K3:K7">
    <cfRule type="iconSet" priority="1">
      <iconSet>
        <cfvo type="percent" val="0"/>
        <cfvo type="num" val="84"/>
        <cfvo type="num" val="92"/>
      </iconSet>
    </cfRule>
  </conditionalFormatting>
  <conditionalFormatting sqref="S3:S7">
    <cfRule type="iconSet" priority="2">
      <iconSet>
        <cfvo type="percent" val="0"/>
        <cfvo type="num" val="91"/>
        <cfvo type="num" val="96"/>
      </iconSet>
    </cfRule>
  </conditionalFormatting>
  <conditionalFormatting sqref="AA3:AA7">
    <cfRule type="iconSet" priority="3">
      <iconSet>
        <cfvo type="percent" val="0"/>
        <cfvo type="num" val="91"/>
        <cfvo type="num" val="96"/>
      </iconSet>
    </cfRule>
  </conditionalFormatting>
  <printOptions horizontalCentered="1"/>
  <pageMargins left="0.25" right="0.25" top="0.75" bottom="0.75" header="0.3" footer="0.3"/>
  <pageSetup scale="41" fitToHeight="0" orientation="landscape" r:id="rId1"/>
  <headerFooter>
    <oddHeader>&amp;L&amp;"KG Red Hands,Bold"&amp;14DIBELS 2020-2021&amp;R&amp;"KG Red Hands,Bold"&amp;14Grade 2</oddHeader>
    <oddFooter>&amp;L&amp;"KG Red Hands,Regular"&amp;14© Miss Inclusion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BFDB-5AC4-42A8-BBD6-7EEE262600A0}">
  <sheetPr>
    <tabColor rgb="FFD5FFE8"/>
    <pageSetUpPr fitToPage="1"/>
  </sheetPr>
  <dimension ref="A1:S15"/>
  <sheetViews>
    <sheetView showGridLines="0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09375" defaultRowHeight="15"/>
  <cols>
    <col min="1" max="1" width="11.88671875" style="3" bestFit="1" customWidth="1"/>
    <col min="2" max="2" width="6.33203125" style="4" bestFit="1" customWidth="1"/>
    <col min="3" max="3" width="6" style="3" bestFit="1" customWidth="1"/>
    <col min="4" max="5" width="8.5546875" style="3" bestFit="1" customWidth="1"/>
    <col min="6" max="6" width="7" style="3" bestFit="1" customWidth="1"/>
    <col min="7" max="7" width="9.6640625" style="3" customWidth="1"/>
    <col min="8" max="8" width="6.33203125" style="3" customWidth="1"/>
    <col min="9" max="9" width="6" style="3" bestFit="1" customWidth="1"/>
    <col min="10" max="11" width="8.5546875" style="3" bestFit="1" customWidth="1"/>
    <col min="12" max="12" width="7" style="3" bestFit="1" customWidth="1"/>
    <col min="13" max="13" width="9.44140625" style="3" customWidth="1"/>
    <col min="14" max="14" width="6.33203125" style="3" customWidth="1"/>
    <col min="15" max="15" width="6" style="3" bestFit="1" customWidth="1"/>
    <col min="16" max="17" width="8.5546875" style="6" bestFit="1" customWidth="1"/>
    <col min="18" max="18" width="7" style="6" bestFit="1" customWidth="1"/>
    <col min="19" max="19" width="9.33203125" style="3" customWidth="1"/>
    <col min="20" max="16384" width="9.109375" style="3"/>
  </cols>
  <sheetData>
    <row r="1" spans="1:19" s="1" customFormat="1" ht="19.5" customHeight="1" thickBot="1">
      <c r="A1" s="167" t="s">
        <v>0</v>
      </c>
      <c r="B1" s="169" t="s">
        <v>12</v>
      </c>
      <c r="C1" s="170"/>
      <c r="D1" s="170"/>
      <c r="E1" s="170"/>
      <c r="F1" s="170"/>
      <c r="G1" s="171"/>
      <c r="H1" s="172" t="s">
        <v>13</v>
      </c>
      <c r="I1" s="173"/>
      <c r="J1" s="173"/>
      <c r="K1" s="173"/>
      <c r="L1" s="173"/>
      <c r="M1" s="174"/>
      <c r="N1" s="164" t="s">
        <v>14</v>
      </c>
      <c r="O1" s="165"/>
      <c r="P1" s="165"/>
      <c r="Q1" s="165"/>
      <c r="R1" s="165"/>
      <c r="S1" s="166"/>
    </row>
    <row r="2" spans="1:19" s="2" customFormat="1" ht="31.8" thickBot="1">
      <c r="A2" s="168"/>
      <c r="B2" s="18" t="s">
        <v>5</v>
      </c>
      <c r="C2" s="19" t="s">
        <v>3</v>
      </c>
      <c r="D2" s="19" t="s">
        <v>2</v>
      </c>
      <c r="E2" s="19" t="s">
        <v>6</v>
      </c>
      <c r="F2" s="20" t="s">
        <v>7</v>
      </c>
      <c r="G2" s="21" t="s">
        <v>4</v>
      </c>
      <c r="H2" s="22" t="s">
        <v>5</v>
      </c>
      <c r="I2" s="23" t="s">
        <v>3</v>
      </c>
      <c r="J2" s="23" t="s">
        <v>2</v>
      </c>
      <c r="K2" s="23" t="s">
        <v>6</v>
      </c>
      <c r="L2" s="23" t="s">
        <v>7</v>
      </c>
      <c r="M2" s="24" t="s">
        <v>4</v>
      </c>
      <c r="N2" s="25" t="s">
        <v>5</v>
      </c>
      <c r="O2" s="26" t="s">
        <v>3</v>
      </c>
      <c r="P2" s="26" t="s">
        <v>2</v>
      </c>
      <c r="Q2" s="26" t="s">
        <v>6</v>
      </c>
      <c r="R2" s="26" t="s">
        <v>7</v>
      </c>
      <c r="S2" s="27" t="s">
        <v>4</v>
      </c>
    </row>
    <row r="3" spans="1:19">
      <c r="A3" s="39"/>
      <c r="B3" s="42">
        <v>2</v>
      </c>
      <c r="C3" s="43">
        <v>0</v>
      </c>
      <c r="D3" s="43">
        <v>0</v>
      </c>
      <c r="E3" s="43">
        <v>0</v>
      </c>
      <c r="F3" s="43">
        <v>0</v>
      </c>
      <c r="G3" s="160">
        <f t="shared" ref="G3:G13" si="0">(((((B3*35.44)+(C3*4.13)+(D3*14.93)+(E3*3.56)+(F3*5.62)-729)/630)*40)+289)</f>
        <v>247.21460317460318</v>
      </c>
      <c r="H3" s="42">
        <v>1</v>
      </c>
      <c r="I3" s="43">
        <v>29</v>
      </c>
      <c r="J3" s="43">
        <v>1</v>
      </c>
      <c r="K3" s="43">
        <v>0</v>
      </c>
      <c r="L3" s="43">
        <v>0</v>
      </c>
      <c r="M3" s="160">
        <f t="shared" ref="M3:M13" si="1">(((((H3*8.86)+(I3*4.13)+(J3*14.93)+(K3*3.56)+(L3*5.62)-729)/630)*40)+364)</f>
        <v>326.82920634920634</v>
      </c>
      <c r="N3" s="42">
        <v>5</v>
      </c>
      <c r="O3" s="43">
        <v>22</v>
      </c>
      <c r="P3" s="43">
        <v>5</v>
      </c>
      <c r="Q3" s="43">
        <v>0</v>
      </c>
      <c r="R3" s="43">
        <v>2</v>
      </c>
      <c r="S3" s="160">
        <f t="shared" ref="S3:S13" si="2">(((((N3*8.86)+(O3*4.13)+(P3*14.93)+(Q3*3.56)+(R3*5.62)-729)/630)*40)+398)</f>
        <v>365.74920634920636</v>
      </c>
    </row>
    <row r="4" spans="1:19" hidden="1">
      <c r="A4" s="44"/>
      <c r="B4" s="47">
        <v>3</v>
      </c>
      <c r="C4" s="48">
        <v>1</v>
      </c>
      <c r="D4" s="48">
        <v>0</v>
      </c>
      <c r="E4" s="48">
        <v>0</v>
      </c>
      <c r="F4" s="48">
        <v>0</v>
      </c>
      <c r="G4" s="159">
        <f t="shared" si="0"/>
        <v>249.72698412698412</v>
      </c>
      <c r="H4" s="47"/>
      <c r="I4" s="48"/>
      <c r="J4" s="48"/>
      <c r="K4" s="48"/>
      <c r="L4" s="48"/>
      <c r="M4" s="159">
        <f t="shared" si="1"/>
        <v>317.71428571428572</v>
      </c>
      <c r="N4" s="47"/>
      <c r="O4" s="48"/>
      <c r="P4" s="48"/>
      <c r="Q4" s="48"/>
      <c r="R4" s="48"/>
      <c r="S4" s="159">
        <f t="shared" si="2"/>
        <v>351.71428571428572</v>
      </c>
    </row>
    <row r="5" spans="1:19">
      <c r="A5" s="44"/>
      <c r="B5" s="47">
        <v>26</v>
      </c>
      <c r="C5" s="48">
        <v>5</v>
      </c>
      <c r="D5" s="48">
        <v>11</v>
      </c>
      <c r="E5" s="48">
        <v>0</v>
      </c>
      <c r="F5" s="48">
        <v>0</v>
      </c>
      <c r="G5" s="159">
        <f t="shared" si="0"/>
        <v>312.95682539682537</v>
      </c>
      <c r="H5" s="47">
        <v>39</v>
      </c>
      <c r="I5" s="48">
        <v>11</v>
      </c>
      <c r="J5" s="48">
        <v>14</v>
      </c>
      <c r="K5" s="48">
        <v>3</v>
      </c>
      <c r="L5" s="48">
        <v>5</v>
      </c>
      <c r="M5" s="159">
        <f t="shared" si="1"/>
        <v>358.27111111111111</v>
      </c>
      <c r="N5" s="47">
        <v>51</v>
      </c>
      <c r="O5" s="48">
        <v>33</v>
      </c>
      <c r="P5" s="48">
        <v>36</v>
      </c>
      <c r="Q5" s="48">
        <v>10</v>
      </c>
      <c r="R5" s="48">
        <v>9</v>
      </c>
      <c r="S5" s="159">
        <f t="shared" si="2"/>
        <v>428.65460317460315</v>
      </c>
    </row>
    <row r="6" spans="1:19">
      <c r="A6" s="44"/>
      <c r="B6" s="47">
        <v>17</v>
      </c>
      <c r="C6" s="48">
        <v>2</v>
      </c>
      <c r="D6" s="48">
        <v>3</v>
      </c>
      <c r="E6" s="48">
        <v>0</v>
      </c>
      <c r="F6" s="48">
        <v>0</v>
      </c>
      <c r="G6" s="159">
        <f t="shared" si="0"/>
        <v>284.33523809523808</v>
      </c>
      <c r="H6" s="47">
        <v>32</v>
      </c>
      <c r="I6" s="48">
        <v>24</v>
      </c>
      <c r="J6" s="48">
        <v>24</v>
      </c>
      <c r="K6" s="48">
        <v>7</v>
      </c>
      <c r="L6" s="48">
        <v>9</v>
      </c>
      <c r="M6" s="159">
        <f t="shared" si="1"/>
        <v>369.55301587301585</v>
      </c>
      <c r="N6" s="47">
        <v>57</v>
      </c>
      <c r="O6" s="48">
        <v>13</v>
      </c>
      <c r="P6" s="48">
        <v>36</v>
      </c>
      <c r="Q6" s="48">
        <v>11</v>
      </c>
      <c r="R6" s="48">
        <v>17</v>
      </c>
      <c r="S6" s="159">
        <f t="shared" si="2"/>
        <v>429.86603174603175</v>
      </c>
    </row>
    <row r="7" spans="1:19">
      <c r="A7" s="44"/>
      <c r="B7" s="47">
        <v>20</v>
      </c>
      <c r="C7" s="48">
        <v>3</v>
      </c>
      <c r="D7" s="48">
        <v>12</v>
      </c>
      <c r="E7" s="48">
        <v>0</v>
      </c>
      <c r="F7" s="48">
        <v>0</v>
      </c>
      <c r="G7" s="159">
        <f t="shared" si="0"/>
        <v>299.87936507936507</v>
      </c>
      <c r="H7" s="47">
        <v>60</v>
      </c>
      <c r="I7" s="48">
        <v>48</v>
      </c>
      <c r="J7" s="48">
        <v>54</v>
      </c>
      <c r="K7" s="48">
        <v>18</v>
      </c>
      <c r="L7" s="48">
        <v>11</v>
      </c>
      <c r="M7" s="159">
        <f t="shared" si="1"/>
        <v>423.23555555555555</v>
      </c>
      <c r="N7" s="47">
        <v>40</v>
      </c>
      <c r="O7" s="48">
        <v>28</v>
      </c>
      <c r="P7" s="48">
        <v>45</v>
      </c>
      <c r="Q7" s="48">
        <v>15</v>
      </c>
      <c r="R7" s="48">
        <v>16</v>
      </c>
      <c r="S7" s="159">
        <f t="shared" si="2"/>
        <v>433.31492063492067</v>
      </c>
    </row>
    <row r="8" spans="1:19">
      <c r="A8" s="44"/>
      <c r="B8" s="47">
        <v>18</v>
      </c>
      <c r="C8" s="48">
        <v>3</v>
      </c>
      <c r="D8" s="48">
        <v>21</v>
      </c>
      <c r="E8" s="48">
        <v>0</v>
      </c>
      <c r="F8" s="48">
        <v>1</v>
      </c>
      <c r="G8" s="159">
        <f t="shared" si="0"/>
        <v>304.26730158730157</v>
      </c>
      <c r="H8" s="47">
        <v>44</v>
      </c>
      <c r="I8" s="48">
        <v>42</v>
      </c>
      <c r="J8" s="48">
        <v>35</v>
      </c>
      <c r="K8" s="48">
        <v>11</v>
      </c>
      <c r="L8" s="48">
        <v>5</v>
      </c>
      <c r="M8" s="159">
        <f t="shared" si="1"/>
        <v>390.92761904761903</v>
      </c>
      <c r="N8" s="47">
        <v>53</v>
      </c>
      <c r="O8" s="48">
        <v>56</v>
      </c>
      <c r="P8" s="48">
        <v>44</v>
      </c>
      <c r="Q8" s="48">
        <v>14</v>
      </c>
      <c r="R8" s="48">
        <v>14</v>
      </c>
      <c r="S8" s="159">
        <f t="shared" si="2"/>
        <v>446.08253968253968</v>
      </c>
    </row>
    <row r="9" spans="1:19">
      <c r="A9" s="44"/>
      <c r="B9" s="47">
        <v>39</v>
      </c>
      <c r="C9" s="48">
        <v>0</v>
      </c>
      <c r="D9" s="48">
        <v>3</v>
      </c>
      <c r="E9" s="48">
        <v>0</v>
      </c>
      <c r="F9" s="48">
        <v>3</v>
      </c>
      <c r="G9" s="159">
        <f t="shared" si="0"/>
        <v>334.38476190476189</v>
      </c>
      <c r="H9" s="47">
        <v>50</v>
      </c>
      <c r="I9" s="48">
        <v>43</v>
      </c>
      <c r="J9" s="48">
        <v>32</v>
      </c>
      <c r="K9" s="48">
        <v>9</v>
      </c>
      <c r="L9" s="48">
        <v>12</v>
      </c>
      <c r="M9" s="159">
        <f t="shared" si="1"/>
        <v>393.76698412698414</v>
      </c>
      <c r="N9" s="47">
        <v>58</v>
      </c>
      <c r="O9" s="48">
        <v>37</v>
      </c>
      <c r="P9" s="48">
        <v>33</v>
      </c>
      <c r="Q9" s="48">
        <v>14</v>
      </c>
      <c r="R9" s="48">
        <v>38</v>
      </c>
      <c r="S9" s="159">
        <f t="shared" si="2"/>
        <v>442.04952380952381</v>
      </c>
    </row>
    <row r="10" spans="1:19">
      <c r="A10" s="44"/>
      <c r="B10" s="47">
        <v>30</v>
      </c>
      <c r="C10" s="48">
        <v>3</v>
      </c>
      <c r="D10" s="48">
        <v>14</v>
      </c>
      <c r="E10" s="48">
        <v>0</v>
      </c>
      <c r="F10" s="48">
        <v>0</v>
      </c>
      <c r="G10" s="159">
        <f t="shared" si="0"/>
        <v>324.27682539682542</v>
      </c>
      <c r="H10" s="47">
        <v>41</v>
      </c>
      <c r="I10" s="48">
        <v>33</v>
      </c>
      <c r="J10" s="48">
        <v>28</v>
      </c>
      <c r="K10" s="48">
        <v>8</v>
      </c>
      <c r="L10" s="48">
        <v>13</v>
      </c>
      <c r="M10" s="159">
        <f t="shared" si="1"/>
        <v>382.42095238095237</v>
      </c>
      <c r="N10" s="47">
        <v>50</v>
      </c>
      <c r="O10" s="48">
        <v>30</v>
      </c>
      <c r="P10" s="48">
        <v>106</v>
      </c>
      <c r="Q10" s="48">
        <v>31</v>
      </c>
      <c r="R10" s="48">
        <v>48</v>
      </c>
      <c r="S10" s="159">
        <f t="shared" si="2"/>
        <v>512.32380952380959</v>
      </c>
    </row>
    <row r="11" spans="1:19">
      <c r="A11" s="44"/>
      <c r="B11" s="47"/>
      <c r="C11" s="48"/>
      <c r="D11" s="48"/>
      <c r="E11" s="48"/>
      <c r="F11" s="48"/>
      <c r="G11" s="159">
        <f t="shared" si="0"/>
        <v>242.71428571428572</v>
      </c>
      <c r="H11" s="47"/>
      <c r="I11" s="48"/>
      <c r="J11" s="48"/>
      <c r="K11" s="48"/>
      <c r="L11" s="48"/>
      <c r="M11" s="159">
        <f t="shared" si="1"/>
        <v>317.71428571428572</v>
      </c>
      <c r="N11" s="47"/>
      <c r="O11" s="48"/>
      <c r="P11" s="48"/>
      <c r="Q11" s="48"/>
      <c r="R11" s="48"/>
      <c r="S11" s="159">
        <f t="shared" si="2"/>
        <v>351.71428571428572</v>
      </c>
    </row>
    <row r="12" spans="1:19">
      <c r="A12" s="44"/>
      <c r="B12" s="47"/>
      <c r="C12" s="48"/>
      <c r="D12" s="48"/>
      <c r="E12" s="48"/>
      <c r="F12" s="48"/>
      <c r="G12" s="159">
        <f t="shared" si="0"/>
        <v>242.71428571428572</v>
      </c>
      <c r="H12" s="47"/>
      <c r="I12" s="48"/>
      <c r="J12" s="48"/>
      <c r="K12" s="48"/>
      <c r="L12" s="48"/>
      <c r="M12" s="159">
        <f t="shared" si="1"/>
        <v>317.71428571428572</v>
      </c>
      <c r="N12" s="47"/>
      <c r="O12" s="48"/>
      <c r="P12" s="48"/>
      <c r="Q12" s="48"/>
      <c r="R12" s="48"/>
      <c r="S12" s="159">
        <f t="shared" si="2"/>
        <v>351.71428571428572</v>
      </c>
    </row>
    <row r="13" spans="1:19">
      <c r="A13" s="44"/>
      <c r="B13" s="47"/>
      <c r="C13" s="48"/>
      <c r="D13" s="48"/>
      <c r="E13" s="48"/>
      <c r="F13" s="48"/>
      <c r="G13" s="159">
        <f t="shared" si="0"/>
        <v>242.71428571428572</v>
      </c>
      <c r="H13" s="47"/>
      <c r="I13" s="48"/>
      <c r="J13" s="48"/>
      <c r="K13" s="48"/>
      <c r="L13" s="48"/>
      <c r="M13" s="159">
        <f t="shared" si="1"/>
        <v>317.71428571428572</v>
      </c>
      <c r="N13" s="47"/>
      <c r="O13" s="48"/>
      <c r="P13" s="48"/>
      <c r="Q13" s="48"/>
      <c r="R13" s="48"/>
      <c r="S13" s="159">
        <f t="shared" si="2"/>
        <v>351.71428571428572</v>
      </c>
    </row>
    <row r="14" spans="1:19">
      <c r="A14" s="44"/>
      <c r="B14" s="47"/>
      <c r="C14" s="48"/>
      <c r="D14" s="48"/>
      <c r="E14" s="48"/>
      <c r="F14" s="48"/>
      <c r="G14" s="159">
        <f>(((((B14*35.44)+(C14*4.13)+(D14*14.93)+(E14*3.56)+(F14*5.62)-729)/630)*40)+289)</f>
        <v>242.71428571428572</v>
      </c>
      <c r="H14" s="47"/>
      <c r="I14" s="48"/>
      <c r="J14" s="48"/>
      <c r="K14" s="48"/>
      <c r="L14" s="48"/>
      <c r="M14" s="159">
        <f>(((((H14*8.86)+(I14*4.13)+(J14*14.93)+(K14*3.56)+(L14*5.62)-729)/630)*40)+364)</f>
        <v>317.71428571428572</v>
      </c>
      <c r="N14" s="47"/>
      <c r="O14" s="48"/>
      <c r="P14" s="48"/>
      <c r="Q14" s="48"/>
      <c r="R14" s="48"/>
      <c r="S14" s="159">
        <f>(((((N14*8.86)+(O14*4.13)+(P14*14.93)+(Q14*3.56)+(R14*5.62)-729)/630)*40)+398)</f>
        <v>351.71428571428572</v>
      </c>
    </row>
    <row r="15" spans="1:19" ht="201.6">
      <c r="B15" s="151" t="s">
        <v>33</v>
      </c>
      <c r="C15" s="151" t="s">
        <v>34</v>
      </c>
      <c r="D15" s="151" t="s">
        <v>32</v>
      </c>
      <c r="E15" s="151" t="s">
        <v>35</v>
      </c>
      <c r="F15" s="151" t="s">
        <v>36</v>
      </c>
      <c r="H15" s="151" t="s">
        <v>33</v>
      </c>
      <c r="I15" s="151" t="s">
        <v>34</v>
      </c>
      <c r="J15" s="151" t="s">
        <v>32</v>
      </c>
      <c r="K15" s="151" t="s">
        <v>35</v>
      </c>
      <c r="L15" s="151" t="s">
        <v>36</v>
      </c>
      <c r="N15" s="151" t="s">
        <v>33</v>
      </c>
      <c r="O15" s="151" t="s">
        <v>34</v>
      </c>
      <c r="P15" s="151" t="s">
        <v>32</v>
      </c>
      <c r="Q15" s="151" t="s">
        <v>35</v>
      </c>
      <c r="R15" s="151" t="s">
        <v>36</v>
      </c>
    </row>
  </sheetData>
  <sheetProtection insertColumns="0" insertRows="0" deleteRows="0" sort="0" autoFilter="0"/>
  <mergeCells count="4">
    <mergeCell ref="A1:A2"/>
    <mergeCell ref="B1:G1"/>
    <mergeCell ref="H1:M1"/>
    <mergeCell ref="N1:S1"/>
  </mergeCells>
  <conditionalFormatting sqref="B3:B14">
    <cfRule type="iconSet" priority="13">
      <iconSet iconSet="3Arrows">
        <cfvo type="percent" val="0"/>
        <cfvo type="num" val="16"/>
        <cfvo type="num" val="25"/>
      </iconSet>
    </cfRule>
  </conditionalFormatting>
  <conditionalFormatting sqref="C3:C14">
    <cfRule type="iconSet" priority="15">
      <iconSet iconSet="4Arrows">
        <cfvo type="percent" val="0"/>
        <cfvo type="num" val="1"/>
        <cfvo type="num" val="5"/>
        <cfvo type="num" val="15"/>
      </iconSet>
    </cfRule>
  </conditionalFormatting>
  <conditionalFormatting sqref="D3:D14">
    <cfRule type="iconSet" priority="14">
      <iconSet iconSet="4Arrows">
        <cfvo type="percent" val="0"/>
        <cfvo type="num" val="4"/>
        <cfvo type="num" val="9"/>
        <cfvo type="num" val="20"/>
      </iconSet>
    </cfRule>
  </conditionalFormatting>
  <conditionalFormatting sqref="E3:E14">
    <cfRule type="iconSet" priority="16">
      <iconSet iconSet="3Arrows">
        <cfvo type="percent" val="0"/>
        <cfvo type="num" val="0"/>
        <cfvo type="num" val="1"/>
      </iconSet>
    </cfRule>
  </conditionalFormatting>
  <conditionalFormatting sqref="F3:F14">
    <cfRule type="iconSet" priority="12">
      <iconSet iconSet="3Arrows">
        <cfvo type="percent" val="0"/>
        <cfvo type="num" val="0"/>
        <cfvo type="num" val="1"/>
      </iconSet>
    </cfRule>
  </conditionalFormatting>
  <conditionalFormatting sqref="G3:G14">
    <cfRule type="iconSet" priority="11">
      <iconSet iconSet="4Arrows">
        <cfvo type="percent" val="0"/>
        <cfvo type="num" val="280"/>
        <cfvo type="num" val="306"/>
        <cfvo type="num" val="332"/>
      </iconSet>
    </cfRule>
  </conditionalFormatting>
  <conditionalFormatting sqref="H3:H14">
    <cfRule type="iconSet" priority="17">
      <iconSet iconSet="3Arrows">
        <cfvo type="percent" val="0"/>
        <cfvo type="num" val="31"/>
        <cfvo type="num" val="37"/>
      </iconSet>
    </cfRule>
  </conditionalFormatting>
  <conditionalFormatting sqref="I3:I14">
    <cfRule type="iconSet" priority="10">
      <iconSet iconSet="4Arrows">
        <cfvo type="percent" val="0"/>
        <cfvo type="num" val="23"/>
        <cfvo type="num" val="29"/>
        <cfvo type="num" val="43"/>
      </iconSet>
    </cfRule>
  </conditionalFormatting>
  <conditionalFormatting sqref="J3:J14">
    <cfRule type="iconSet" priority="9">
      <iconSet iconSet="4Arrows">
        <cfvo type="percent" val="0"/>
        <cfvo type="num" val="16"/>
        <cfvo type="num" val="25"/>
        <cfvo type="num" val="36"/>
      </iconSet>
    </cfRule>
  </conditionalFormatting>
  <conditionalFormatting sqref="K3:K14">
    <cfRule type="iconSet" priority="7">
      <iconSet iconSet="4Arrows">
        <cfvo type="percent" val="0"/>
        <cfvo type="num" val="1"/>
        <cfvo type="num" val="3"/>
        <cfvo type="num" val="9"/>
      </iconSet>
    </cfRule>
  </conditionalFormatting>
  <conditionalFormatting sqref="L3:L14">
    <cfRule type="iconSet" priority="6">
      <iconSet iconSet="4Arrows">
        <cfvo type="percent" val="0"/>
        <cfvo type="num" val="1"/>
        <cfvo type="num" val="4"/>
        <cfvo type="num" val="10"/>
      </iconSet>
    </cfRule>
  </conditionalFormatting>
  <conditionalFormatting sqref="M3:M14">
    <cfRule type="iconSet" priority="8">
      <iconSet iconSet="4Arrows">
        <cfvo type="percent" val="0"/>
        <cfvo type="num" val="356"/>
        <cfvo type="num" val="371"/>
        <cfvo type="num" val="393"/>
      </iconSet>
    </cfRule>
  </conditionalFormatting>
  <conditionalFormatting sqref="N3:N14">
    <cfRule type="iconSet" priority="18">
      <iconSet iconSet="3Arrows">
        <cfvo type="percent" val="0"/>
        <cfvo type="num" val="35"/>
        <cfvo type="num" val="42"/>
      </iconSet>
    </cfRule>
  </conditionalFormatting>
  <conditionalFormatting sqref="O3:O14">
    <cfRule type="iconSet" priority="5">
      <iconSet iconSet="4Arrows">
        <cfvo type="percent" val="0"/>
        <cfvo type="num" val="37"/>
        <cfvo type="num" val="44"/>
        <cfvo type="num" val="53"/>
      </iconSet>
    </cfRule>
  </conditionalFormatting>
  <conditionalFormatting sqref="P3:P14">
    <cfRule type="iconSet" priority="4">
      <iconSet iconSet="4Arrows">
        <cfvo type="percent" val="0"/>
        <cfvo type="num" val="24"/>
        <cfvo type="num" val="31"/>
        <cfvo type="num" val="49"/>
      </iconSet>
    </cfRule>
  </conditionalFormatting>
  <conditionalFormatting sqref="Q3:Q14">
    <cfRule type="iconSet" priority="2">
      <iconSet iconSet="4Arrows">
        <cfvo type="percent" val="0"/>
        <cfvo type="num" val="4"/>
        <cfvo type="num" val="7"/>
        <cfvo type="num" val="13"/>
      </iconSet>
    </cfRule>
  </conditionalFormatting>
  <conditionalFormatting sqref="R3:R14">
    <cfRule type="iconSet" priority="1">
      <iconSet iconSet="4Arrows">
        <cfvo type="percent" val="0"/>
        <cfvo type="num" val="6"/>
        <cfvo type="num" val="10"/>
        <cfvo type="num" val="18"/>
      </iconSet>
    </cfRule>
  </conditionalFormatting>
  <conditionalFormatting sqref="S3:S14">
    <cfRule type="iconSet" priority="3">
      <iconSet iconSet="4Arrows">
        <cfvo type="percent" val="0"/>
        <cfvo type="num" val="406"/>
        <cfvo type="num" val="420"/>
        <cfvo type="num" val="450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fitToHeight="0" orientation="landscape" r:id="rId1"/>
  <headerFooter>
    <oddHeader>&amp;L&amp;"KG Red Hands,Bold"&amp;16DIBELS
&amp;R&amp;"KG Red Hands,Bold"&amp;14Kindergarten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S15"/>
  <sheetViews>
    <sheetView showGridLines="0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9" sqref="A9"/>
    </sheetView>
  </sheetViews>
  <sheetFormatPr defaultColWidth="9.109375" defaultRowHeight="15"/>
  <cols>
    <col min="1" max="1" width="11.88671875" style="3" bestFit="1" customWidth="1"/>
    <col min="2" max="2" width="6.33203125" style="4" bestFit="1" customWidth="1"/>
    <col min="3" max="3" width="6" style="3" bestFit="1" customWidth="1"/>
    <col min="4" max="5" width="8.5546875" style="3" bestFit="1" customWidth="1"/>
    <col min="6" max="6" width="7" style="3" bestFit="1" customWidth="1"/>
    <col min="7" max="7" width="9.6640625" style="3" customWidth="1"/>
    <col min="8" max="8" width="6.33203125" style="3" customWidth="1"/>
    <col min="9" max="9" width="6" style="3" bestFit="1" customWidth="1"/>
    <col min="10" max="11" width="8.5546875" style="3" bestFit="1" customWidth="1"/>
    <col min="12" max="12" width="7" style="3" bestFit="1" customWidth="1"/>
    <col min="13" max="13" width="9.44140625" style="3" customWidth="1"/>
    <col min="14" max="14" width="6.33203125" style="3" customWidth="1"/>
    <col min="15" max="15" width="6" style="3" bestFit="1" customWidth="1"/>
    <col min="16" max="17" width="8.5546875" style="6" bestFit="1" customWidth="1"/>
    <col min="18" max="18" width="7" style="6" bestFit="1" customWidth="1"/>
    <col min="19" max="19" width="9.33203125" style="3" customWidth="1"/>
    <col min="20" max="16384" width="9.109375" style="3"/>
  </cols>
  <sheetData>
    <row r="1" spans="1:19" s="1" customFormat="1" ht="19.5" customHeight="1" thickBot="1">
      <c r="A1" s="167" t="s">
        <v>0</v>
      </c>
      <c r="B1" s="169" t="s">
        <v>12</v>
      </c>
      <c r="C1" s="170"/>
      <c r="D1" s="170"/>
      <c r="E1" s="170"/>
      <c r="F1" s="170"/>
      <c r="G1" s="171"/>
      <c r="H1" s="172" t="s">
        <v>13</v>
      </c>
      <c r="I1" s="173"/>
      <c r="J1" s="173"/>
      <c r="K1" s="173"/>
      <c r="L1" s="173"/>
      <c r="M1" s="174"/>
      <c r="N1" s="164" t="s">
        <v>14</v>
      </c>
      <c r="O1" s="165"/>
      <c r="P1" s="165"/>
      <c r="Q1" s="165"/>
      <c r="R1" s="165"/>
      <c r="S1" s="166"/>
    </row>
    <row r="2" spans="1:19" s="2" customFormat="1" ht="31.8" thickBot="1">
      <c r="A2" s="168"/>
      <c r="B2" s="18" t="s">
        <v>5</v>
      </c>
      <c r="C2" s="19" t="s">
        <v>3</v>
      </c>
      <c r="D2" s="19" t="s">
        <v>2</v>
      </c>
      <c r="E2" s="19" t="s">
        <v>6</v>
      </c>
      <c r="F2" s="20" t="s">
        <v>7</v>
      </c>
      <c r="G2" s="21" t="s">
        <v>4</v>
      </c>
      <c r="H2" s="22" t="s">
        <v>5</v>
      </c>
      <c r="I2" s="23" t="s">
        <v>3</v>
      </c>
      <c r="J2" s="23" t="s">
        <v>2</v>
      </c>
      <c r="K2" s="23" t="s">
        <v>6</v>
      </c>
      <c r="L2" s="23" t="s">
        <v>7</v>
      </c>
      <c r="M2" s="24" t="s">
        <v>4</v>
      </c>
      <c r="N2" s="25" t="s">
        <v>5</v>
      </c>
      <c r="O2" s="26" t="s">
        <v>3</v>
      </c>
      <c r="P2" s="26" t="s">
        <v>2</v>
      </c>
      <c r="Q2" s="26" t="s">
        <v>6</v>
      </c>
      <c r="R2" s="26" t="s">
        <v>7</v>
      </c>
      <c r="S2" s="27" t="s">
        <v>4</v>
      </c>
    </row>
    <row r="3" spans="1:19">
      <c r="A3" s="39"/>
      <c r="B3" s="42"/>
      <c r="C3" s="43"/>
      <c r="D3" s="43"/>
      <c r="E3" s="43"/>
      <c r="F3" s="43"/>
      <c r="G3" s="160">
        <f t="shared" ref="G3:G13" si="0">(((((B3*35.44)+(C3*4.13)+(D3*14.93)+(E3*3.56)+(F3*5.62)-729)/630)*40)+289)</f>
        <v>242.71428571428572</v>
      </c>
      <c r="H3" s="42"/>
      <c r="I3" s="43"/>
      <c r="J3" s="43"/>
      <c r="K3" s="43"/>
      <c r="L3" s="43"/>
      <c r="M3" s="160">
        <f t="shared" ref="M3:M13" si="1">(((((H3*8.86)+(I3*4.13)+(J3*14.93)+(K3*3.56)+(L3*5.62)-729)/630)*40)+364)</f>
        <v>317.71428571428572</v>
      </c>
      <c r="N3" s="42"/>
      <c r="O3" s="43"/>
      <c r="P3" s="43"/>
      <c r="Q3" s="43"/>
      <c r="R3" s="43"/>
      <c r="S3" s="160">
        <f t="shared" ref="S3:S13" si="2">(((((N3*8.86)+(O3*4.13)+(P3*14.93)+(Q3*3.56)+(R3*5.62)-729)/630)*40)+398)</f>
        <v>351.71428571428572</v>
      </c>
    </row>
    <row r="4" spans="1:19">
      <c r="A4" s="44"/>
      <c r="B4" s="47"/>
      <c r="C4" s="48"/>
      <c r="D4" s="48"/>
      <c r="E4" s="48"/>
      <c r="F4" s="48"/>
      <c r="G4" s="159">
        <f t="shared" si="0"/>
        <v>242.71428571428572</v>
      </c>
      <c r="H4" s="47"/>
      <c r="I4" s="48"/>
      <c r="J4" s="48"/>
      <c r="K4" s="48"/>
      <c r="L4" s="48"/>
      <c r="M4" s="159">
        <f t="shared" si="1"/>
        <v>317.71428571428572</v>
      </c>
      <c r="N4" s="47"/>
      <c r="O4" s="48"/>
      <c r="P4" s="48"/>
      <c r="Q4" s="48"/>
      <c r="R4" s="48"/>
      <c r="S4" s="159">
        <f t="shared" si="2"/>
        <v>351.71428571428572</v>
      </c>
    </row>
    <row r="5" spans="1:19">
      <c r="A5" s="44"/>
      <c r="B5" s="47"/>
      <c r="C5" s="48"/>
      <c r="D5" s="48"/>
      <c r="E5" s="48"/>
      <c r="F5" s="48"/>
      <c r="G5" s="159">
        <f t="shared" si="0"/>
        <v>242.71428571428572</v>
      </c>
      <c r="H5" s="47"/>
      <c r="I5" s="48"/>
      <c r="J5" s="48"/>
      <c r="K5" s="48"/>
      <c r="L5" s="48"/>
      <c r="M5" s="159">
        <f t="shared" si="1"/>
        <v>317.71428571428572</v>
      </c>
      <c r="N5" s="47"/>
      <c r="O5" s="48"/>
      <c r="P5" s="48"/>
      <c r="Q5" s="48"/>
      <c r="R5" s="48"/>
      <c r="S5" s="159">
        <f t="shared" si="2"/>
        <v>351.71428571428572</v>
      </c>
    </row>
    <row r="6" spans="1:19">
      <c r="A6" s="44"/>
      <c r="B6" s="47"/>
      <c r="C6" s="48"/>
      <c r="D6" s="48"/>
      <c r="E6" s="48"/>
      <c r="F6" s="48"/>
      <c r="G6" s="159">
        <f t="shared" si="0"/>
        <v>242.71428571428572</v>
      </c>
      <c r="H6" s="47"/>
      <c r="I6" s="48"/>
      <c r="J6" s="48"/>
      <c r="K6" s="48"/>
      <c r="L6" s="48"/>
      <c r="M6" s="159">
        <f t="shared" si="1"/>
        <v>317.71428571428572</v>
      </c>
      <c r="N6" s="47"/>
      <c r="O6" s="48"/>
      <c r="P6" s="48"/>
      <c r="Q6" s="48"/>
      <c r="R6" s="48"/>
      <c r="S6" s="159">
        <f t="shared" si="2"/>
        <v>351.71428571428572</v>
      </c>
    </row>
    <row r="7" spans="1:19">
      <c r="A7" s="44"/>
      <c r="B7" s="47"/>
      <c r="C7" s="48"/>
      <c r="D7" s="48"/>
      <c r="E7" s="48"/>
      <c r="F7" s="48"/>
      <c r="G7" s="159">
        <f t="shared" ref="G7:G12" si="3">(((((B7*35.44)+(C7*4.13)+(D7*14.93)+(E7*3.56)+(F7*5.62)-729)/630)*40)+289)</f>
        <v>242.71428571428572</v>
      </c>
      <c r="H7" s="47"/>
      <c r="I7" s="48"/>
      <c r="J7" s="48"/>
      <c r="K7" s="48"/>
      <c r="L7" s="48"/>
      <c r="M7" s="159">
        <f t="shared" ref="M7:M12" si="4">(((((H7*8.86)+(I7*4.13)+(J7*14.93)+(K7*3.56)+(L7*5.62)-729)/630)*40)+364)</f>
        <v>317.71428571428572</v>
      </c>
      <c r="N7" s="47"/>
      <c r="O7" s="48"/>
      <c r="P7" s="48"/>
      <c r="Q7" s="48"/>
      <c r="R7" s="48"/>
      <c r="S7" s="159">
        <f t="shared" ref="S7:S12" si="5">(((((N7*8.86)+(O7*4.13)+(P7*14.93)+(Q7*3.56)+(R7*5.62)-729)/630)*40)+398)</f>
        <v>351.71428571428572</v>
      </c>
    </row>
    <row r="8" spans="1:19">
      <c r="A8" s="44"/>
      <c r="B8" s="47"/>
      <c r="C8" s="48"/>
      <c r="D8" s="48"/>
      <c r="E8" s="48"/>
      <c r="F8" s="48"/>
      <c r="G8" s="159">
        <f t="shared" si="3"/>
        <v>242.71428571428572</v>
      </c>
      <c r="H8" s="47"/>
      <c r="I8" s="48"/>
      <c r="J8" s="48"/>
      <c r="K8" s="48"/>
      <c r="L8" s="48"/>
      <c r="M8" s="159">
        <f t="shared" si="4"/>
        <v>317.71428571428572</v>
      </c>
      <c r="N8" s="47"/>
      <c r="O8" s="48"/>
      <c r="P8" s="48"/>
      <c r="Q8" s="48"/>
      <c r="R8" s="48"/>
      <c r="S8" s="159">
        <f t="shared" si="5"/>
        <v>351.71428571428572</v>
      </c>
    </row>
    <row r="9" spans="1:19">
      <c r="A9" s="44"/>
      <c r="B9" s="47"/>
      <c r="C9" s="48"/>
      <c r="D9" s="48"/>
      <c r="E9" s="48"/>
      <c r="F9" s="48"/>
      <c r="G9" s="159">
        <f t="shared" si="3"/>
        <v>242.71428571428572</v>
      </c>
      <c r="H9" s="47"/>
      <c r="I9" s="48"/>
      <c r="J9" s="48"/>
      <c r="K9" s="48"/>
      <c r="L9" s="48"/>
      <c r="M9" s="159">
        <f t="shared" si="4"/>
        <v>317.71428571428572</v>
      </c>
      <c r="N9" s="47"/>
      <c r="O9" s="48"/>
      <c r="P9" s="48"/>
      <c r="Q9" s="48"/>
      <c r="R9" s="48"/>
      <c r="S9" s="159">
        <f t="shared" si="5"/>
        <v>351.71428571428572</v>
      </c>
    </row>
    <row r="10" spans="1:19">
      <c r="A10" s="44"/>
      <c r="B10" s="47"/>
      <c r="C10" s="48"/>
      <c r="D10" s="48"/>
      <c r="E10" s="48"/>
      <c r="F10" s="48"/>
      <c r="G10" s="159">
        <f t="shared" si="3"/>
        <v>242.71428571428572</v>
      </c>
      <c r="H10" s="47"/>
      <c r="I10" s="48"/>
      <c r="J10" s="48"/>
      <c r="K10" s="48"/>
      <c r="L10" s="48"/>
      <c r="M10" s="159">
        <f t="shared" si="4"/>
        <v>317.71428571428572</v>
      </c>
      <c r="N10" s="47"/>
      <c r="O10" s="48"/>
      <c r="P10" s="48"/>
      <c r="Q10" s="48"/>
      <c r="R10" s="48"/>
      <c r="S10" s="159">
        <f t="shared" si="5"/>
        <v>351.71428571428572</v>
      </c>
    </row>
    <row r="11" spans="1:19">
      <c r="A11" s="44"/>
      <c r="B11" s="47"/>
      <c r="C11" s="48"/>
      <c r="D11" s="48"/>
      <c r="E11" s="48"/>
      <c r="F11" s="48"/>
      <c r="G11" s="159">
        <f t="shared" si="3"/>
        <v>242.71428571428572</v>
      </c>
      <c r="H11" s="47"/>
      <c r="I11" s="48"/>
      <c r="J11" s="48"/>
      <c r="K11" s="48"/>
      <c r="L11" s="48"/>
      <c r="M11" s="159">
        <f t="shared" si="4"/>
        <v>317.71428571428572</v>
      </c>
      <c r="N11" s="47"/>
      <c r="O11" s="48"/>
      <c r="P11" s="48"/>
      <c r="Q11" s="48"/>
      <c r="R11" s="48"/>
      <c r="S11" s="159">
        <f t="shared" si="5"/>
        <v>351.71428571428572</v>
      </c>
    </row>
    <row r="12" spans="1:19">
      <c r="A12" s="44"/>
      <c r="B12" s="47"/>
      <c r="C12" s="48"/>
      <c r="D12" s="48"/>
      <c r="E12" s="48"/>
      <c r="F12" s="48"/>
      <c r="G12" s="159">
        <f t="shared" si="3"/>
        <v>242.71428571428572</v>
      </c>
      <c r="H12" s="47"/>
      <c r="I12" s="48"/>
      <c r="J12" s="48"/>
      <c r="K12" s="48"/>
      <c r="L12" s="48"/>
      <c r="M12" s="159">
        <f t="shared" si="4"/>
        <v>317.71428571428572</v>
      </c>
      <c r="N12" s="47"/>
      <c r="O12" s="48"/>
      <c r="P12" s="48"/>
      <c r="Q12" s="48"/>
      <c r="R12" s="48"/>
      <c r="S12" s="159">
        <f t="shared" si="5"/>
        <v>351.71428571428572</v>
      </c>
    </row>
    <row r="13" spans="1:19">
      <c r="A13" s="44"/>
      <c r="B13" s="47"/>
      <c r="C13" s="48"/>
      <c r="D13" s="48"/>
      <c r="E13" s="48"/>
      <c r="F13" s="48"/>
      <c r="G13" s="159">
        <f t="shared" si="0"/>
        <v>242.71428571428572</v>
      </c>
      <c r="H13" s="47"/>
      <c r="I13" s="48"/>
      <c r="J13" s="48"/>
      <c r="K13" s="48"/>
      <c r="L13" s="48"/>
      <c r="M13" s="159">
        <f t="shared" si="1"/>
        <v>317.71428571428572</v>
      </c>
      <c r="N13" s="47"/>
      <c r="O13" s="48"/>
      <c r="P13" s="48"/>
      <c r="Q13" s="48"/>
      <c r="R13" s="48"/>
      <c r="S13" s="159">
        <f t="shared" si="2"/>
        <v>351.71428571428572</v>
      </c>
    </row>
    <row r="14" spans="1:19">
      <c r="A14" s="44"/>
      <c r="B14" s="47"/>
      <c r="C14" s="48"/>
      <c r="D14" s="48"/>
      <c r="E14" s="48"/>
      <c r="F14" s="48"/>
      <c r="G14" s="159">
        <f>(((((B14*35.44)+(C14*4.13)+(D14*14.93)+(E14*3.56)+(F14*5.62)-729)/630)*40)+289)</f>
        <v>242.71428571428572</v>
      </c>
      <c r="H14" s="47"/>
      <c r="I14" s="48"/>
      <c r="J14" s="48"/>
      <c r="K14" s="48"/>
      <c r="L14" s="48"/>
      <c r="M14" s="159">
        <f>(((((H14*8.86)+(I14*4.13)+(J14*14.93)+(K14*3.56)+(L14*5.62)-729)/630)*40)+364)</f>
        <v>317.71428571428572</v>
      </c>
      <c r="N14" s="47"/>
      <c r="O14" s="48"/>
      <c r="P14" s="48"/>
      <c r="Q14" s="48"/>
      <c r="R14" s="48"/>
      <c r="S14" s="159">
        <f>(((((N14*8.86)+(O14*4.13)+(P14*14.93)+(Q14*3.56)+(R14*5.62)-729)/630)*40)+398)</f>
        <v>351.71428571428572</v>
      </c>
    </row>
    <row r="15" spans="1:19" ht="201.6">
      <c r="B15" s="151" t="s">
        <v>33</v>
      </c>
      <c r="C15" s="151" t="s">
        <v>34</v>
      </c>
      <c r="D15" s="151" t="s">
        <v>32</v>
      </c>
      <c r="E15" s="151" t="s">
        <v>35</v>
      </c>
      <c r="F15" s="151" t="s">
        <v>36</v>
      </c>
      <c r="H15" s="151" t="s">
        <v>33</v>
      </c>
      <c r="I15" s="151" t="s">
        <v>34</v>
      </c>
      <c r="J15" s="151" t="s">
        <v>32</v>
      </c>
      <c r="K15" s="151" t="s">
        <v>35</v>
      </c>
      <c r="L15" s="151" t="s">
        <v>36</v>
      </c>
      <c r="N15" s="151" t="s">
        <v>33</v>
      </c>
      <c r="O15" s="151" t="s">
        <v>34</v>
      </c>
      <c r="P15" s="151" t="s">
        <v>32</v>
      </c>
      <c r="Q15" s="151" t="s">
        <v>35</v>
      </c>
      <c r="R15" s="151" t="s">
        <v>36</v>
      </c>
    </row>
  </sheetData>
  <sheetProtection insertColumns="0" insertRows="0" deleteRows="0" sort="0" autoFilter="0"/>
  <mergeCells count="4">
    <mergeCell ref="N1:S1"/>
    <mergeCell ref="A1:A2"/>
    <mergeCell ref="B1:G1"/>
    <mergeCell ref="H1:M1"/>
  </mergeCells>
  <conditionalFormatting sqref="B3:B14">
    <cfRule type="iconSet" priority="18">
      <iconSet iconSet="3Arrows">
        <cfvo type="percent" val="0"/>
        <cfvo type="num" val="16"/>
        <cfvo type="num" val="25"/>
      </iconSet>
    </cfRule>
  </conditionalFormatting>
  <conditionalFormatting sqref="C3:C14">
    <cfRule type="iconSet" priority="22">
      <iconSet iconSet="4Arrows">
        <cfvo type="percent" val="0"/>
        <cfvo type="num" val="1"/>
        <cfvo type="num" val="5"/>
        <cfvo type="num" val="15"/>
      </iconSet>
    </cfRule>
  </conditionalFormatting>
  <conditionalFormatting sqref="D3:D14">
    <cfRule type="iconSet" priority="21">
      <iconSet iconSet="4Arrows">
        <cfvo type="percent" val="0"/>
        <cfvo type="num" val="4"/>
        <cfvo type="num" val="9"/>
        <cfvo type="num" val="20"/>
      </iconSet>
    </cfRule>
  </conditionalFormatting>
  <conditionalFormatting sqref="E3:E14">
    <cfRule type="iconSet" priority="479">
      <iconSet iconSet="3Arrows">
        <cfvo type="percent" val="0"/>
        <cfvo type="num" val="0"/>
        <cfvo type="num" val="1"/>
      </iconSet>
    </cfRule>
  </conditionalFormatting>
  <conditionalFormatting sqref="F3:F14">
    <cfRule type="iconSet" priority="17">
      <iconSet iconSet="3Arrows">
        <cfvo type="percent" val="0"/>
        <cfvo type="num" val="0"/>
        <cfvo type="num" val="1"/>
      </iconSet>
    </cfRule>
  </conditionalFormatting>
  <conditionalFormatting sqref="G3:G14">
    <cfRule type="iconSet" priority="16">
      <iconSet iconSet="4Arrows">
        <cfvo type="percent" val="0"/>
        <cfvo type="num" val="280"/>
        <cfvo type="num" val="306"/>
        <cfvo type="num" val="332"/>
      </iconSet>
    </cfRule>
  </conditionalFormatting>
  <conditionalFormatting sqref="H3:H14">
    <cfRule type="iconSet" priority="480">
      <iconSet iconSet="3Arrows">
        <cfvo type="percent" val="0"/>
        <cfvo type="num" val="31"/>
        <cfvo type="num" val="37"/>
      </iconSet>
    </cfRule>
  </conditionalFormatting>
  <conditionalFormatting sqref="I3:I14">
    <cfRule type="iconSet" priority="13">
      <iconSet iconSet="4Arrows">
        <cfvo type="percent" val="0"/>
        <cfvo type="num" val="23"/>
        <cfvo type="num" val="29"/>
        <cfvo type="num" val="43"/>
      </iconSet>
    </cfRule>
  </conditionalFormatting>
  <conditionalFormatting sqref="J3:J14">
    <cfRule type="iconSet" priority="12">
      <iconSet iconSet="4Arrows">
        <cfvo type="percent" val="0"/>
        <cfvo type="num" val="16"/>
        <cfvo type="num" val="25"/>
        <cfvo type="num" val="36"/>
      </iconSet>
    </cfRule>
  </conditionalFormatting>
  <conditionalFormatting sqref="K3:K14">
    <cfRule type="iconSet" priority="8">
      <iconSet iconSet="4Arrows">
        <cfvo type="percent" val="0"/>
        <cfvo type="num" val="1"/>
        <cfvo type="num" val="3"/>
        <cfvo type="num" val="9"/>
      </iconSet>
    </cfRule>
  </conditionalFormatting>
  <conditionalFormatting sqref="L3:L14">
    <cfRule type="iconSet" priority="7">
      <iconSet iconSet="4Arrows">
        <cfvo type="percent" val="0"/>
        <cfvo type="num" val="1"/>
        <cfvo type="num" val="4"/>
        <cfvo type="num" val="10"/>
      </iconSet>
    </cfRule>
  </conditionalFormatting>
  <conditionalFormatting sqref="M3:M14">
    <cfRule type="iconSet" priority="9">
      <iconSet iconSet="4Arrows">
        <cfvo type="percent" val="0"/>
        <cfvo type="num" val="356"/>
        <cfvo type="num" val="371"/>
        <cfvo type="num" val="393"/>
      </iconSet>
    </cfRule>
  </conditionalFormatting>
  <conditionalFormatting sqref="N3:N14">
    <cfRule type="iconSet" priority="481">
      <iconSet iconSet="3Arrows">
        <cfvo type="percent" val="0"/>
        <cfvo type="num" val="35"/>
        <cfvo type="num" val="42"/>
      </iconSet>
    </cfRule>
  </conditionalFormatting>
  <conditionalFormatting sqref="O3:O14">
    <cfRule type="iconSet" priority="5">
      <iconSet iconSet="4Arrows">
        <cfvo type="percent" val="0"/>
        <cfvo type="num" val="37"/>
        <cfvo type="num" val="44"/>
        <cfvo type="num" val="53"/>
      </iconSet>
    </cfRule>
  </conditionalFormatting>
  <conditionalFormatting sqref="P3:P14">
    <cfRule type="iconSet" priority="4">
      <iconSet iconSet="4Arrows">
        <cfvo type="percent" val="0"/>
        <cfvo type="num" val="24"/>
        <cfvo type="num" val="31"/>
        <cfvo type="num" val="49"/>
      </iconSet>
    </cfRule>
  </conditionalFormatting>
  <conditionalFormatting sqref="Q3:Q14">
    <cfRule type="iconSet" priority="2">
      <iconSet iconSet="4Arrows">
        <cfvo type="percent" val="0"/>
        <cfvo type="num" val="4"/>
        <cfvo type="num" val="7"/>
        <cfvo type="num" val="13"/>
      </iconSet>
    </cfRule>
  </conditionalFormatting>
  <conditionalFormatting sqref="R3:R14">
    <cfRule type="iconSet" priority="1">
      <iconSet iconSet="4Arrows">
        <cfvo type="percent" val="0"/>
        <cfvo type="num" val="6"/>
        <cfvo type="num" val="10"/>
        <cfvo type="num" val="18"/>
      </iconSet>
    </cfRule>
  </conditionalFormatting>
  <conditionalFormatting sqref="S3:S14">
    <cfRule type="iconSet" priority="3">
      <iconSet iconSet="4Arrows">
        <cfvo type="percent" val="0"/>
        <cfvo type="num" val="406"/>
        <cfvo type="num" val="420"/>
        <cfvo type="num" val="450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fitToHeight="0" orientation="landscape" r:id="rId1"/>
  <headerFooter>
    <oddHeader>&amp;L&amp;"KG Red Hands,Bold"&amp;16DIBELS
&amp;R&amp;"KG Red Hands,Bold"&amp;14Kindergarten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AB15"/>
  <sheetViews>
    <sheetView showGridLines="0" view="pageBreakPreview" zoomScale="98" zoomScaleNormal="100" zoomScaleSheetLayoutView="98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3" sqref="E13"/>
    </sheetView>
  </sheetViews>
  <sheetFormatPr defaultColWidth="9.109375" defaultRowHeight="15"/>
  <cols>
    <col min="1" max="1" width="11.88671875" style="3" bestFit="1" customWidth="1"/>
    <col min="2" max="2" width="6.33203125" style="4" bestFit="1" customWidth="1"/>
    <col min="3" max="3" width="6" style="3" customWidth="1"/>
    <col min="4" max="5" width="8.5546875" style="3" customWidth="1"/>
    <col min="6" max="6" width="8.44140625" style="3" customWidth="1"/>
    <col min="7" max="7" width="9.109375" style="3" customWidth="1"/>
    <col min="8" max="8" width="8.6640625" style="3" customWidth="1"/>
    <col min="9" max="9" width="9.109375" style="3" customWidth="1"/>
    <col min="10" max="10" width="8.6640625" style="3" customWidth="1"/>
    <col min="11" max="11" width="6.33203125" style="3" customWidth="1"/>
    <col min="12" max="12" width="6" style="3" customWidth="1"/>
    <col min="13" max="14" width="8.5546875" style="3" customWidth="1"/>
    <col min="15" max="15" width="7" style="3" customWidth="1"/>
    <col min="16" max="16" width="8.88671875" style="3" customWidth="1"/>
    <col min="17" max="17" width="7.6640625" style="3" customWidth="1"/>
    <col min="18" max="18" width="10.5546875" style="3" customWidth="1"/>
    <col min="19" max="19" width="8.44140625" style="3" customWidth="1"/>
    <col min="20" max="20" width="6.33203125" style="3" customWidth="1"/>
    <col min="21" max="21" width="6" style="3" bestFit="1" customWidth="1"/>
    <col min="22" max="23" width="8.5546875" style="6" bestFit="1" customWidth="1"/>
    <col min="24" max="24" width="7" style="6" bestFit="1" customWidth="1"/>
    <col min="25" max="25" width="8.6640625" style="6" customWidth="1"/>
    <col min="26" max="26" width="9" style="6" customWidth="1"/>
    <col min="27" max="27" width="11.109375" style="7" customWidth="1"/>
    <col min="28" max="28" width="9.6640625" style="3" customWidth="1"/>
    <col min="29" max="16384" width="9.109375" style="3"/>
  </cols>
  <sheetData>
    <row r="1" spans="1:28" s="1" customFormat="1" ht="16.2" customHeight="1" thickBot="1">
      <c r="A1" s="178" t="s">
        <v>0</v>
      </c>
      <c r="B1" s="169" t="s">
        <v>12</v>
      </c>
      <c r="C1" s="170"/>
      <c r="D1" s="170"/>
      <c r="E1" s="170"/>
      <c r="F1" s="170"/>
      <c r="G1" s="170"/>
      <c r="H1" s="170"/>
      <c r="I1" s="170"/>
      <c r="J1" s="171"/>
      <c r="K1" s="172" t="s">
        <v>13</v>
      </c>
      <c r="L1" s="173"/>
      <c r="M1" s="173"/>
      <c r="N1" s="173"/>
      <c r="O1" s="173"/>
      <c r="P1" s="173"/>
      <c r="Q1" s="173"/>
      <c r="R1" s="173"/>
      <c r="S1" s="174"/>
      <c r="T1" s="164" t="s">
        <v>14</v>
      </c>
      <c r="U1" s="165"/>
      <c r="V1" s="165"/>
      <c r="W1" s="165"/>
      <c r="X1" s="165"/>
      <c r="Y1" s="165"/>
      <c r="Z1" s="165"/>
      <c r="AA1" s="165"/>
      <c r="AB1" s="166"/>
    </row>
    <row r="2" spans="1:28" s="2" customFormat="1" ht="49.95" customHeight="1" thickBot="1">
      <c r="A2" s="179"/>
      <c r="B2" s="18" t="s">
        <v>5</v>
      </c>
      <c r="C2" s="19" t="s">
        <v>3</v>
      </c>
      <c r="D2" s="19" t="s">
        <v>2</v>
      </c>
      <c r="E2" s="19" t="s">
        <v>6</v>
      </c>
      <c r="F2" s="20" t="s">
        <v>7</v>
      </c>
      <c r="G2" s="19" t="s">
        <v>39</v>
      </c>
      <c r="H2" s="19" t="s">
        <v>9</v>
      </c>
      <c r="I2" s="19" t="s">
        <v>10</v>
      </c>
      <c r="J2" s="21" t="s">
        <v>4</v>
      </c>
      <c r="K2" s="31" t="s">
        <v>5</v>
      </c>
      <c r="L2" s="32" t="s">
        <v>3</v>
      </c>
      <c r="M2" s="32" t="s">
        <v>2</v>
      </c>
      <c r="N2" s="32" t="s">
        <v>6</v>
      </c>
      <c r="O2" s="32" t="s">
        <v>7</v>
      </c>
      <c r="P2" s="32" t="s">
        <v>39</v>
      </c>
      <c r="Q2" s="32" t="s">
        <v>9</v>
      </c>
      <c r="R2" s="32" t="s">
        <v>10</v>
      </c>
      <c r="S2" s="33" t="s">
        <v>4</v>
      </c>
      <c r="T2" s="28" t="s">
        <v>5</v>
      </c>
      <c r="U2" s="29" t="s">
        <v>3</v>
      </c>
      <c r="V2" s="29" t="s">
        <v>2</v>
      </c>
      <c r="W2" s="29" t="s">
        <v>6</v>
      </c>
      <c r="X2" s="29" t="s">
        <v>7</v>
      </c>
      <c r="Y2" s="29" t="s">
        <v>39</v>
      </c>
      <c r="Z2" s="29" t="s">
        <v>9</v>
      </c>
      <c r="AA2" s="35" t="s">
        <v>10</v>
      </c>
      <c r="AB2" s="30" t="s">
        <v>4</v>
      </c>
    </row>
    <row r="3" spans="1:28" ht="15.6" thickBot="1">
      <c r="A3" s="39"/>
      <c r="B3" s="42"/>
      <c r="C3" s="43"/>
      <c r="D3" s="43"/>
      <c r="E3" s="43"/>
      <c r="F3" s="43"/>
      <c r="G3" s="43"/>
      <c r="H3" s="43"/>
      <c r="I3" s="152">
        <f>IFERROR((G3/(G3+H3)*100), 0)</f>
        <v>0</v>
      </c>
      <c r="J3" s="158">
        <f>(((((B3*10.72)+(C3*2.13)+(D3*23.13)+(E3*7.79)+(F3*13.51)+(G3*25.36)+(I3*0.25))-3371)/2251)*40)+360</f>
        <v>300.09773434029319</v>
      </c>
      <c r="K3" s="42"/>
      <c r="L3" s="43"/>
      <c r="M3" s="43"/>
      <c r="N3" s="43"/>
      <c r="O3" s="43"/>
      <c r="P3" s="43"/>
      <c r="Q3" s="43"/>
      <c r="R3" s="152">
        <f>IFERROR((P3/(P3+Q3)*100), 0)</f>
        <v>0</v>
      </c>
      <c r="S3" s="158">
        <f>(((((K3*10.72)+(L3*2.13)+(M3*23.13)+(N3*7.79)+(O3*13.51)+(P3*25.36)+(R3*0.25))-3371)/2251)*40)+400</f>
        <v>340.09773434029319</v>
      </c>
      <c r="T3" s="42"/>
      <c r="U3" s="43"/>
      <c r="V3" s="43"/>
      <c r="W3" s="43"/>
      <c r="X3" s="43"/>
      <c r="Y3" s="43"/>
      <c r="Z3" s="43"/>
      <c r="AA3" s="152">
        <f>IFERROR((Y3/(Y3+Z3)*100), 0)</f>
        <v>0</v>
      </c>
      <c r="AB3" s="158">
        <f t="shared" ref="AB3:AB12" si="0">(((((T3*10.72)+(U3*2.13)+(V3*23.13)+(W3*7.79)+(X3*13.51)+(Y3*25.36)+(AA3*0.25))-3371)/2251)*40)+440</f>
        <v>380.09773434029319</v>
      </c>
    </row>
    <row r="4" spans="1:28" ht="15.6" thickBot="1">
      <c r="A4" s="44"/>
      <c r="B4" s="47"/>
      <c r="C4" s="48"/>
      <c r="D4" s="48"/>
      <c r="E4" s="48"/>
      <c r="F4" s="48"/>
      <c r="G4" s="48"/>
      <c r="H4" s="48"/>
      <c r="I4" s="153">
        <f t="shared" ref="I4:I12" si="1">IFERROR((G4/(G4+H4)*100), 0)</f>
        <v>0</v>
      </c>
      <c r="J4" s="159">
        <f t="shared" ref="J4:J12" si="2">(((((B4*10.72)+(C4*2.13)+(D4*23.13)+(E4*7.79)+(F4*13.51)+(G4*25.36)+(I4*0.25))-3371)/2251)*40)+360</f>
        <v>300.09773434029319</v>
      </c>
      <c r="K4" s="47"/>
      <c r="L4" s="48"/>
      <c r="M4" s="48"/>
      <c r="N4" s="48"/>
      <c r="O4" s="48"/>
      <c r="P4" s="48"/>
      <c r="Q4" s="48"/>
      <c r="R4" s="152">
        <f t="shared" ref="R4:R12" si="3">IFERROR((P4/(P4+Q4)*100), 0)</f>
        <v>0</v>
      </c>
      <c r="S4" s="159">
        <f t="shared" ref="S4:S12" si="4">(((((K4*10.72)+(L4*2.13)+(M4*23.13)+(N4*7.79)+(O4*13.51)+(P4*25.36)+(R4*0.25))-3371)/2251)*40)+360</f>
        <v>300.09773434029319</v>
      </c>
      <c r="T4" s="47"/>
      <c r="U4" s="48"/>
      <c r="V4" s="48"/>
      <c r="W4" s="48"/>
      <c r="X4" s="48"/>
      <c r="Y4" s="48"/>
      <c r="Z4" s="48"/>
      <c r="AA4" s="152">
        <f t="shared" ref="AA4:AA12" si="5">IFERROR((Y4/(Y4+Z4)*100), 0)</f>
        <v>0</v>
      </c>
      <c r="AB4" s="158">
        <f t="shared" si="0"/>
        <v>380.09773434029319</v>
      </c>
    </row>
    <row r="5" spans="1:28" ht="15.6" thickBot="1">
      <c r="A5" s="44"/>
      <c r="B5" s="47"/>
      <c r="C5" s="48"/>
      <c r="D5" s="48"/>
      <c r="E5" s="48"/>
      <c r="F5" s="48"/>
      <c r="G5" s="48"/>
      <c r="H5" s="48"/>
      <c r="I5" s="153">
        <f t="shared" si="1"/>
        <v>0</v>
      </c>
      <c r="J5" s="159">
        <f t="shared" si="2"/>
        <v>300.09773434029319</v>
      </c>
      <c r="K5" s="47"/>
      <c r="L5" s="48"/>
      <c r="M5" s="48"/>
      <c r="N5" s="48"/>
      <c r="O5" s="48"/>
      <c r="P5" s="48"/>
      <c r="Q5" s="48"/>
      <c r="R5" s="152">
        <f t="shared" si="3"/>
        <v>0</v>
      </c>
      <c r="S5" s="159">
        <f t="shared" si="4"/>
        <v>300.09773434029319</v>
      </c>
      <c r="T5" s="47"/>
      <c r="U5" s="48"/>
      <c r="V5" s="48"/>
      <c r="W5" s="48"/>
      <c r="X5" s="48"/>
      <c r="Y5" s="48"/>
      <c r="Z5" s="48"/>
      <c r="AA5" s="152">
        <f t="shared" si="5"/>
        <v>0</v>
      </c>
      <c r="AB5" s="158">
        <f t="shared" si="0"/>
        <v>380.09773434029319</v>
      </c>
    </row>
    <row r="6" spans="1:28" ht="15.6" thickBot="1">
      <c r="A6" s="44"/>
      <c r="B6" s="47"/>
      <c r="C6" s="48"/>
      <c r="D6" s="48"/>
      <c r="E6" s="48"/>
      <c r="F6" s="48"/>
      <c r="G6" s="48"/>
      <c r="H6" s="48"/>
      <c r="I6" s="153">
        <f t="shared" si="1"/>
        <v>0</v>
      </c>
      <c r="J6" s="159">
        <f t="shared" si="2"/>
        <v>300.09773434029319</v>
      </c>
      <c r="K6" s="47"/>
      <c r="L6" s="48"/>
      <c r="M6" s="48"/>
      <c r="N6" s="48"/>
      <c r="O6" s="48"/>
      <c r="P6" s="48"/>
      <c r="Q6" s="48"/>
      <c r="R6" s="152">
        <f t="shared" si="3"/>
        <v>0</v>
      </c>
      <c r="S6" s="159">
        <f t="shared" si="4"/>
        <v>300.09773434029319</v>
      </c>
      <c r="T6" s="47"/>
      <c r="U6" s="48"/>
      <c r="V6" s="48"/>
      <c r="W6" s="48"/>
      <c r="X6" s="48"/>
      <c r="Y6" s="48"/>
      <c r="Z6" s="48"/>
      <c r="AA6" s="152">
        <f t="shared" si="5"/>
        <v>0</v>
      </c>
      <c r="AB6" s="158">
        <f t="shared" si="0"/>
        <v>380.09773434029319</v>
      </c>
    </row>
    <row r="7" spans="1:28" ht="15.6" thickBot="1">
      <c r="A7" s="44"/>
      <c r="B7" s="47"/>
      <c r="C7" s="48"/>
      <c r="D7" s="48"/>
      <c r="E7" s="48"/>
      <c r="F7" s="48"/>
      <c r="G7" s="48"/>
      <c r="H7" s="48"/>
      <c r="I7" s="153">
        <f>IFERROR((G7/(G7+H7)*100), 0)</f>
        <v>0</v>
      </c>
      <c r="J7" s="159">
        <f>(((((B7*10.72)+(C7*2.13)+(D7*23.13)+(E7*7.79)+(F7*13.51)+(G7*25.36)+(I7*0.25))-3371)/2251)*40)+360</f>
        <v>300.09773434029319</v>
      </c>
      <c r="K7" s="47"/>
      <c r="L7" s="48"/>
      <c r="M7" s="48"/>
      <c r="N7" s="48"/>
      <c r="O7" s="48"/>
      <c r="P7" s="48"/>
      <c r="Q7" s="48"/>
      <c r="R7" s="152">
        <f>IFERROR((P7/(P7+Q7)*100), 0)</f>
        <v>0</v>
      </c>
      <c r="S7" s="159">
        <f t="shared" si="4"/>
        <v>300.09773434029319</v>
      </c>
      <c r="T7" s="47"/>
      <c r="U7" s="48"/>
      <c r="V7" s="48"/>
      <c r="W7" s="48"/>
      <c r="X7" s="48"/>
      <c r="Y7" s="48"/>
      <c r="Z7" s="48"/>
      <c r="AA7" s="152">
        <f>IFERROR((Y7/(Y7+Z7)*100), 0)</f>
        <v>0</v>
      </c>
      <c r="AB7" s="158">
        <f>(((((T7*10.72)+(U7*2.13)+(V7*23.13)+(W7*7.79)+(X7*13.51)+(Y7*25.36)+(AA7*0.25))-3371)/2251)*40)+440</f>
        <v>380.09773434029319</v>
      </c>
    </row>
    <row r="8" spans="1:28" ht="15.6" thickBot="1">
      <c r="A8" s="44"/>
      <c r="B8" s="47"/>
      <c r="C8" s="48"/>
      <c r="D8" s="48"/>
      <c r="E8" s="48"/>
      <c r="F8" s="48"/>
      <c r="G8" s="48"/>
      <c r="H8" s="48"/>
      <c r="I8" s="153">
        <f>IFERROR((G8/(G8+H8)*100), 0)</f>
        <v>0</v>
      </c>
      <c r="J8" s="159">
        <f>(((((B8*10.72)+(C8*2.13)+(D8*23.13)+(E8*7.79)+(F8*13.51)+(G8*25.36)+(I8*0.25))-3371)/2251)*40)+360</f>
        <v>300.09773434029319</v>
      </c>
      <c r="K8" s="47"/>
      <c r="L8" s="48"/>
      <c r="M8" s="48"/>
      <c r="N8" s="48"/>
      <c r="O8" s="48"/>
      <c r="P8" s="48"/>
      <c r="Q8" s="48"/>
      <c r="R8" s="152">
        <f>IFERROR((P8/(P8+Q8)*100), 0)</f>
        <v>0</v>
      </c>
      <c r="S8" s="159">
        <f t="shared" si="4"/>
        <v>300.09773434029319</v>
      </c>
      <c r="T8" s="47"/>
      <c r="U8" s="48"/>
      <c r="V8" s="48"/>
      <c r="W8" s="48"/>
      <c r="X8" s="48"/>
      <c r="Y8" s="48"/>
      <c r="Z8" s="48"/>
      <c r="AA8" s="152">
        <f>IFERROR((Y8/(Y8+Z8)*100), 0)</f>
        <v>0</v>
      </c>
      <c r="AB8" s="158">
        <f>(((((T8*10.72)+(U8*2.13)+(V8*23.13)+(W8*7.79)+(X8*13.51)+(Y8*25.36)+(AA8*0.25))-3371)/2251)*40)+440</f>
        <v>380.09773434029319</v>
      </c>
    </row>
    <row r="9" spans="1:28" ht="15.6" thickBot="1">
      <c r="A9" s="44"/>
      <c r="B9" s="47"/>
      <c r="C9" s="48"/>
      <c r="D9" s="48"/>
      <c r="E9" s="48"/>
      <c r="F9" s="48"/>
      <c r="G9" s="48"/>
      <c r="H9" s="48"/>
      <c r="I9" s="153">
        <f>IFERROR((G9/(G9+H9)*100), 0)</f>
        <v>0</v>
      </c>
      <c r="J9" s="159">
        <f>(((((B9*10.72)+(C9*2.13)+(D9*23.13)+(E9*7.79)+(F9*13.51)+(G9*25.36)+(I9*0.25))-3371)/2251)*40)+360</f>
        <v>300.09773434029319</v>
      </c>
      <c r="K9" s="47"/>
      <c r="L9" s="48"/>
      <c r="M9" s="48"/>
      <c r="N9" s="48"/>
      <c r="O9" s="48"/>
      <c r="P9" s="48"/>
      <c r="Q9" s="48"/>
      <c r="R9" s="152">
        <f>IFERROR((P9/(P9+Q9)*100), 0)</f>
        <v>0</v>
      </c>
      <c r="S9" s="159">
        <f t="shared" si="4"/>
        <v>300.09773434029319</v>
      </c>
      <c r="T9" s="47"/>
      <c r="U9" s="48"/>
      <c r="V9" s="48"/>
      <c r="W9" s="48"/>
      <c r="X9" s="48"/>
      <c r="Y9" s="48"/>
      <c r="Z9" s="48"/>
      <c r="AA9" s="152">
        <f>IFERROR((Y9/(Y9+Z9)*100), 0)</f>
        <v>0</v>
      </c>
      <c r="AB9" s="158">
        <f>(((((T9*10.72)+(U9*2.13)+(V9*23.13)+(W9*7.79)+(X9*13.51)+(Y9*25.36)+(AA9*0.25))-3371)/2251)*40)+440</f>
        <v>380.09773434029319</v>
      </c>
    </row>
    <row r="10" spans="1:28" ht="15.6" thickBot="1">
      <c r="A10" s="44"/>
      <c r="B10" s="47"/>
      <c r="C10" s="48"/>
      <c r="D10" s="48"/>
      <c r="E10" s="48"/>
      <c r="F10" s="48"/>
      <c r="G10" s="48"/>
      <c r="H10" s="48"/>
      <c r="I10" s="153">
        <f>IFERROR((G10/(G10+H10)*100), 0)</f>
        <v>0</v>
      </c>
      <c r="J10" s="159">
        <f>(((((B10*10.72)+(C10*2.13)+(D10*23.13)+(E10*7.79)+(F10*13.51)+(G10*25.36)+(I10*0.25))-3371)/2251)*40)+360</f>
        <v>300.09773434029319</v>
      </c>
      <c r="K10" s="47"/>
      <c r="L10" s="48"/>
      <c r="M10" s="48"/>
      <c r="N10" s="48"/>
      <c r="O10" s="48"/>
      <c r="P10" s="48"/>
      <c r="Q10" s="48"/>
      <c r="R10" s="152">
        <f>IFERROR((P10/(P10+Q10)*100), 0)</f>
        <v>0</v>
      </c>
      <c r="S10" s="159">
        <f t="shared" si="4"/>
        <v>300.09773434029319</v>
      </c>
      <c r="T10" s="47"/>
      <c r="U10" s="48"/>
      <c r="V10" s="48"/>
      <c r="W10" s="48"/>
      <c r="X10" s="48"/>
      <c r="Y10" s="48"/>
      <c r="Z10" s="48"/>
      <c r="AA10" s="152">
        <f>IFERROR((Y10/(Y10+Z10)*100), 0)</f>
        <v>0</v>
      </c>
      <c r="AB10" s="158">
        <f>(((((T10*10.72)+(U10*2.13)+(V10*23.13)+(W10*7.79)+(X10*13.51)+(Y10*25.36)+(AA10*0.25))-3371)/2251)*40)+440</f>
        <v>380.09773434029319</v>
      </c>
    </row>
    <row r="11" spans="1:28" ht="15.6" thickBot="1">
      <c r="A11" s="44"/>
      <c r="B11" s="47"/>
      <c r="C11" s="48"/>
      <c r="D11" s="48"/>
      <c r="E11" s="48"/>
      <c r="F11" s="48"/>
      <c r="G11" s="48"/>
      <c r="H11" s="48"/>
      <c r="I11" s="153">
        <f>IFERROR((G11/(G11+H11)*100), 0)</f>
        <v>0</v>
      </c>
      <c r="J11" s="159">
        <f>(((((B11*10.72)+(C11*2.13)+(D11*23.13)+(E11*7.79)+(F11*13.51)+(G11*25.36)+(I11*0.25))-3371)/2251)*40)+360</f>
        <v>300.09773434029319</v>
      </c>
      <c r="K11" s="47"/>
      <c r="L11" s="48"/>
      <c r="M11" s="48"/>
      <c r="N11" s="48"/>
      <c r="O11" s="48"/>
      <c r="P11" s="48"/>
      <c r="Q11" s="48"/>
      <c r="R11" s="152">
        <f>IFERROR((P11/(P11+Q11)*100), 0)</f>
        <v>0</v>
      </c>
      <c r="S11" s="159">
        <f t="shared" si="4"/>
        <v>300.09773434029319</v>
      </c>
      <c r="T11" s="47"/>
      <c r="U11" s="48"/>
      <c r="V11" s="48"/>
      <c r="W11" s="48"/>
      <c r="X11" s="48"/>
      <c r="Y11" s="48"/>
      <c r="Z11" s="48"/>
      <c r="AA11" s="152">
        <f>IFERROR((Y11/(Y11+Z11)*100), 0)</f>
        <v>0</v>
      </c>
      <c r="AB11" s="158">
        <f>(((((T11*10.72)+(U11*2.13)+(V11*23.13)+(W11*7.79)+(X11*13.51)+(Y11*25.36)+(AA11*0.25))-3371)/2251)*40)+440</f>
        <v>380.09773434029319</v>
      </c>
    </row>
    <row r="12" spans="1:28">
      <c r="A12" s="44"/>
      <c r="B12" s="47"/>
      <c r="C12" s="48"/>
      <c r="D12" s="48"/>
      <c r="E12" s="48"/>
      <c r="F12" s="48"/>
      <c r="G12" s="48"/>
      <c r="H12" s="48"/>
      <c r="I12" s="153">
        <f t="shared" si="1"/>
        <v>0</v>
      </c>
      <c r="J12" s="159">
        <f t="shared" si="2"/>
        <v>300.09773434029319</v>
      </c>
      <c r="K12" s="47"/>
      <c r="L12" s="48"/>
      <c r="M12" s="48"/>
      <c r="N12" s="48"/>
      <c r="O12" s="48"/>
      <c r="P12" s="48"/>
      <c r="Q12" s="48"/>
      <c r="R12" s="152">
        <f t="shared" si="3"/>
        <v>0</v>
      </c>
      <c r="S12" s="159">
        <f t="shared" si="4"/>
        <v>300.09773434029319</v>
      </c>
      <c r="T12" s="47"/>
      <c r="U12" s="48"/>
      <c r="V12" s="48"/>
      <c r="W12" s="48"/>
      <c r="X12" s="48"/>
      <c r="Y12" s="48"/>
      <c r="Z12" s="48"/>
      <c r="AA12" s="152">
        <f t="shared" si="5"/>
        <v>0</v>
      </c>
      <c r="AB12" s="158">
        <f t="shared" si="0"/>
        <v>380.09773434029319</v>
      </c>
    </row>
    <row r="13" spans="1:28" ht="201.6">
      <c r="B13" s="151" t="s">
        <v>33</v>
      </c>
      <c r="C13" s="151" t="s">
        <v>34</v>
      </c>
      <c r="D13" s="151" t="s">
        <v>32</v>
      </c>
      <c r="E13" s="151" t="s">
        <v>35</v>
      </c>
      <c r="F13" s="151" t="s">
        <v>36</v>
      </c>
      <c r="G13" s="151" t="s">
        <v>37</v>
      </c>
    </row>
    <row r="14" spans="1:28">
      <c r="B14" s="5"/>
    </row>
    <row r="15" spans="1:28">
      <c r="B15" s="5"/>
    </row>
  </sheetData>
  <sheetProtection insertColumns="0" insertRows="0" deleteRows="0" sort="0" autoFilter="0"/>
  <sortState xmlns:xlrd2="http://schemas.microsoft.com/office/spreadsheetml/2017/richdata2" ref="A3:J49">
    <sortCondition ref="A3:A49"/>
  </sortState>
  <mergeCells count="4">
    <mergeCell ref="T1:AB1"/>
    <mergeCell ref="B1:J1"/>
    <mergeCell ref="A1:A2"/>
    <mergeCell ref="K1:S1"/>
  </mergeCells>
  <conditionalFormatting sqref="B3:B12">
    <cfRule type="iconSet" priority="400">
      <iconSet iconSet="3Arrows">
        <cfvo type="percent" val="0"/>
        <cfvo type="num" val="32"/>
        <cfvo type="num" val="42"/>
      </iconSet>
    </cfRule>
  </conditionalFormatting>
  <conditionalFormatting sqref="C3:C12">
    <cfRule type="iconSet" priority="391">
      <iconSet iconSet="4Arrows">
        <cfvo type="percent" val="0"/>
        <cfvo type="num" val="19"/>
        <cfvo type="num" val="31"/>
        <cfvo type="num" val="47"/>
      </iconSet>
    </cfRule>
  </conditionalFormatting>
  <conditionalFormatting sqref="D3:D12">
    <cfRule type="iconSet" priority="392">
      <iconSet iconSet="4Arrows">
        <cfvo type="percent" val="0"/>
        <cfvo type="num" val="25"/>
        <cfvo type="num" val="30"/>
        <cfvo type="num" val="47"/>
      </iconSet>
    </cfRule>
  </conditionalFormatting>
  <conditionalFormatting sqref="E3:E12">
    <cfRule type="iconSet" priority="393">
      <iconSet iconSet="4Arrows">
        <cfvo type="percent" val="0"/>
        <cfvo type="num" val="1"/>
        <cfvo type="num" val="5"/>
        <cfvo type="num" val="16"/>
      </iconSet>
    </cfRule>
  </conditionalFormatting>
  <conditionalFormatting sqref="F3:F12">
    <cfRule type="iconSet" priority="394">
      <iconSet iconSet="4Arrows">
        <cfvo type="percent" val="0"/>
        <cfvo type="num" val="8"/>
        <cfvo type="num" val="12"/>
        <cfvo type="num" val="20"/>
      </iconSet>
    </cfRule>
  </conditionalFormatting>
  <conditionalFormatting sqref="G3:G12">
    <cfRule type="iconSet" priority="395">
      <iconSet iconSet="4Arrows">
        <cfvo type="percent" val="0"/>
        <cfvo type="num" val="5"/>
        <cfvo type="num" val="10"/>
        <cfvo type="num" val="35"/>
      </iconSet>
    </cfRule>
  </conditionalFormatting>
  <conditionalFormatting sqref="I3:I12">
    <cfRule type="iconSet" priority="399">
      <iconSet iconSet="3Arrows">
        <cfvo type="percent" val="0"/>
        <cfvo type="num" val="41"/>
        <cfvo type="num" val="67"/>
      </iconSet>
    </cfRule>
  </conditionalFormatting>
  <conditionalFormatting sqref="J3:J12">
    <cfRule type="iconSet" priority="396">
      <iconSet iconSet="4Arrows">
        <cfvo type="percent" val="0"/>
        <cfvo type="num" val="321"/>
        <cfvo type="num" val="330"/>
        <cfvo type="num" val="354"/>
      </iconSet>
    </cfRule>
  </conditionalFormatting>
  <conditionalFormatting sqref="K3:K12">
    <cfRule type="iconSet" priority="482">
      <iconSet iconSet="3Arrows">
        <cfvo type="percent" val="0"/>
        <cfvo type="num" val="51"/>
        <cfvo type="num" val="57"/>
      </iconSet>
    </cfRule>
  </conditionalFormatting>
  <conditionalFormatting sqref="L3:L12">
    <cfRule type="iconSet" priority="12">
      <iconSet iconSet="4Arrows">
        <cfvo type="percent" val="0"/>
        <cfvo type="num" val="34"/>
        <cfvo type="num" val="43"/>
        <cfvo type="num" val="57"/>
      </iconSet>
    </cfRule>
  </conditionalFormatting>
  <conditionalFormatting sqref="M3:M12">
    <cfRule type="iconSet" priority="13">
      <iconSet iconSet="4Arrows">
        <cfvo type="percent" val="0"/>
        <cfvo type="num" val="41"/>
        <cfvo type="num" val="52"/>
        <cfvo type="num" val="78"/>
      </iconSet>
    </cfRule>
  </conditionalFormatting>
  <conditionalFormatting sqref="N3:N12">
    <cfRule type="iconSet" priority="14">
      <iconSet iconSet="4Arrows">
        <cfvo type="percent" val="0"/>
        <cfvo type="num" val="10"/>
        <cfvo type="num" val="14"/>
        <cfvo type="num" val="26"/>
      </iconSet>
    </cfRule>
  </conditionalFormatting>
  <conditionalFormatting sqref="O3:O12">
    <cfRule type="iconSet" priority="15">
      <iconSet iconSet="4Arrows">
        <cfvo type="percent" val="0"/>
        <cfvo type="num" val="14"/>
        <cfvo type="num" val="17"/>
        <cfvo type="num" val="33"/>
      </iconSet>
    </cfRule>
  </conditionalFormatting>
  <conditionalFormatting sqref="P3:P12">
    <cfRule type="iconSet" priority="16">
      <iconSet iconSet="4Arrows">
        <cfvo type="percent" val="0"/>
        <cfvo type="num" val="10"/>
        <cfvo type="num" val="21"/>
        <cfvo type="num" val="57"/>
      </iconSet>
    </cfRule>
  </conditionalFormatting>
  <conditionalFormatting sqref="R3:R12">
    <cfRule type="iconSet" priority="18">
      <iconSet iconSet="3Arrows">
        <cfvo type="percent" val="0"/>
        <cfvo type="num" val="54"/>
        <cfvo type="num" val="87"/>
      </iconSet>
    </cfRule>
  </conditionalFormatting>
  <conditionalFormatting sqref="S3:S12">
    <cfRule type="iconSet" priority="3">
      <iconSet iconSet="4Arrows">
        <cfvo type="percent" val="0"/>
        <cfvo type="num" val="377"/>
        <cfvo type="num" val="389"/>
        <cfvo type="num" val="424"/>
      </iconSet>
    </cfRule>
  </conditionalFormatting>
  <conditionalFormatting sqref="T3:T12">
    <cfRule type="iconSet" priority="483">
      <iconSet iconSet="3Arrows">
        <cfvo type="percent" val="0"/>
        <cfvo type="num" val="53"/>
        <cfvo type="num" val="59"/>
      </iconSet>
    </cfRule>
  </conditionalFormatting>
  <conditionalFormatting sqref="U3:U12">
    <cfRule type="iconSet" priority="4">
      <iconSet iconSet="4Arrows">
        <cfvo type="percent" val="0"/>
        <cfvo type="num" val="37"/>
        <cfvo type="num" val="45"/>
        <cfvo type="num" val="61"/>
      </iconSet>
    </cfRule>
  </conditionalFormatting>
  <conditionalFormatting sqref="V3:V12">
    <cfRule type="iconSet" priority="5">
      <iconSet iconSet="4Arrows">
        <cfvo type="percent" val="0"/>
        <cfvo type="num" val="45"/>
        <cfvo type="num" val="55"/>
        <cfvo type="num" val="87"/>
      </iconSet>
    </cfRule>
  </conditionalFormatting>
  <conditionalFormatting sqref="W3:W12">
    <cfRule type="iconSet" priority="6">
      <iconSet iconSet="4Arrows">
        <cfvo type="percent" val="0"/>
        <cfvo type="num" val="11"/>
        <cfvo type="num" val="15"/>
        <cfvo type="num" val="28"/>
      </iconSet>
    </cfRule>
  </conditionalFormatting>
  <conditionalFormatting sqref="X3:X12">
    <cfRule type="iconSet" priority="7">
      <iconSet iconSet="4Arrows">
        <cfvo type="percent" val="0"/>
        <cfvo type="num" val="17"/>
        <cfvo type="num" val="25"/>
        <cfvo type="num" val="50"/>
      </iconSet>
    </cfRule>
  </conditionalFormatting>
  <conditionalFormatting sqref="Y3:Y12">
    <cfRule type="iconSet" priority="8">
      <iconSet iconSet="4Arrows">
        <cfvo type="percent" val="0"/>
        <cfvo type="num" val="26"/>
        <cfvo type="num" val="39"/>
        <cfvo type="num" val="76"/>
      </iconSet>
    </cfRule>
  </conditionalFormatting>
  <conditionalFormatting sqref="AA3:AA12">
    <cfRule type="iconSet" priority="2">
      <iconSet iconSet="3Arrows">
        <cfvo type="percent" val="0"/>
        <cfvo type="num" val="85"/>
        <cfvo type="num" val="91"/>
      </iconSet>
    </cfRule>
  </conditionalFormatting>
  <conditionalFormatting sqref="AB3:AB12">
    <cfRule type="iconSet" priority="1">
      <iconSet iconSet="4Arrows">
        <cfvo type="percent" val="0"/>
        <cfvo type="num" val="427"/>
        <cfvo type="num" val="441"/>
        <cfvo type="num" val="480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scale="74" fitToHeight="0" orientation="landscape" r:id="rId1"/>
  <headerFooter>
    <oddHeader>&amp;L&amp;"KG Red Hands,Bold"&amp;16DIBELS&amp;R&amp;"KG Red Hands,Bold"&amp;14Grade 1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M15"/>
  <sheetViews>
    <sheetView showGridLines="0" showRuler="0" view="pageBreakPreview" zoomScale="95" zoomScaleNormal="100" zoomScaleSheetLayoutView="95" zoomScalePage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5" sqref="C15"/>
    </sheetView>
  </sheetViews>
  <sheetFormatPr defaultColWidth="9.109375" defaultRowHeight="15"/>
  <cols>
    <col min="1" max="1" width="13.33203125" style="8" customWidth="1"/>
    <col min="2" max="3" width="9.33203125" style="8" bestFit="1" customWidth="1"/>
    <col min="4" max="4" width="7.6640625" style="8" customWidth="1"/>
    <col min="5" max="5" width="9" style="8" bestFit="1" customWidth="1"/>
    <col min="6" max="6" width="7.6640625" style="8" bestFit="1" customWidth="1"/>
    <col min="7" max="7" width="9.5546875" style="10" customWidth="1"/>
    <col min="8" max="8" width="5.6640625" style="9" bestFit="1" customWidth="1"/>
    <col min="9" max="9" width="6.44140625" style="9" customWidth="1"/>
    <col min="10" max="10" width="10.33203125" style="9" bestFit="1" customWidth="1"/>
    <col min="11" max="11" width="9" style="10" customWidth="1"/>
    <col min="12" max="13" width="8.5546875" style="10" customWidth="1"/>
    <col min="14" max="14" width="7" style="10" customWidth="1"/>
    <col min="15" max="15" width="11.33203125" style="11" customWidth="1"/>
    <col min="16" max="16" width="10.109375" style="11" customWidth="1"/>
    <col min="17" max="17" width="10.6640625" style="12" customWidth="1"/>
    <col min="18" max="18" width="9.88671875" style="10" customWidth="1"/>
    <col min="19" max="19" width="7.33203125" style="10" customWidth="1"/>
    <col min="20" max="20" width="8.5546875" style="10" customWidth="1"/>
    <col min="21" max="21" width="8.6640625" style="11" customWidth="1"/>
    <col min="22" max="23" width="8.5546875" style="11" bestFit="1" customWidth="1"/>
    <col min="24" max="24" width="7" style="11" bestFit="1" customWidth="1"/>
    <col min="25" max="25" width="9.88671875" style="11" customWidth="1"/>
    <col min="26" max="26" width="9" style="11" customWidth="1"/>
    <col min="27" max="27" width="12.33203125" style="11" customWidth="1"/>
    <col min="28" max="28" width="9.33203125" style="11" customWidth="1"/>
    <col min="29" max="29" width="8.44140625" style="11" customWidth="1"/>
    <col min="30" max="30" width="10.44140625" style="11" customWidth="1"/>
    <col min="31" max="31" width="12.33203125" style="8" customWidth="1"/>
    <col min="32" max="16384" width="9.109375" style="8"/>
  </cols>
  <sheetData>
    <row r="1" spans="1:39" s="13" customFormat="1" ht="16.2" customHeight="1" thickBot="1">
      <c r="A1" s="178" t="s">
        <v>0</v>
      </c>
      <c r="B1" s="189" t="s">
        <v>12</v>
      </c>
      <c r="C1" s="190"/>
      <c r="D1" s="190"/>
      <c r="E1" s="190"/>
      <c r="F1" s="190"/>
      <c r="G1" s="190"/>
      <c r="H1" s="190"/>
      <c r="I1" s="190"/>
      <c r="J1" s="190"/>
      <c r="K1" s="191"/>
      <c r="L1" s="186" t="s">
        <v>13</v>
      </c>
      <c r="M1" s="187"/>
      <c r="N1" s="187"/>
      <c r="O1" s="187"/>
      <c r="P1" s="187"/>
      <c r="Q1" s="187"/>
      <c r="R1" s="187"/>
      <c r="S1" s="187"/>
      <c r="T1" s="187"/>
      <c r="U1" s="188"/>
      <c r="V1" s="175" t="s">
        <v>14</v>
      </c>
      <c r="W1" s="176"/>
      <c r="X1" s="176"/>
      <c r="Y1" s="176"/>
      <c r="Z1" s="176"/>
      <c r="AA1" s="176"/>
      <c r="AB1" s="176"/>
      <c r="AC1" s="176"/>
      <c r="AD1" s="176"/>
      <c r="AE1" s="177"/>
      <c r="AF1" s="14"/>
      <c r="AG1" s="14"/>
      <c r="AH1" s="14"/>
      <c r="AI1" s="14"/>
      <c r="AJ1" s="14"/>
      <c r="AK1" s="14"/>
      <c r="AL1" s="14"/>
      <c r="AM1" s="14"/>
    </row>
    <row r="2" spans="1:39" s="2" customFormat="1" ht="63" thickBot="1">
      <c r="A2" s="179"/>
      <c r="B2" s="106" t="s">
        <v>2</v>
      </c>
      <c r="C2" s="106" t="s">
        <v>6</v>
      </c>
      <c r="D2" s="106" t="s">
        <v>7</v>
      </c>
      <c r="E2" s="106" t="s">
        <v>8</v>
      </c>
      <c r="F2" s="106" t="s">
        <v>9</v>
      </c>
      <c r="G2" s="107" t="s">
        <v>10</v>
      </c>
      <c r="H2" s="105" t="s">
        <v>23</v>
      </c>
      <c r="I2" s="105" t="s">
        <v>24</v>
      </c>
      <c r="J2" s="105" t="s">
        <v>22</v>
      </c>
      <c r="K2" s="108" t="s">
        <v>4</v>
      </c>
      <c r="L2" s="110" t="s">
        <v>2</v>
      </c>
      <c r="M2" s="110" t="s">
        <v>6</v>
      </c>
      <c r="N2" s="110" t="s">
        <v>7</v>
      </c>
      <c r="O2" s="23" t="s">
        <v>8</v>
      </c>
      <c r="P2" s="23" t="s">
        <v>9</v>
      </c>
      <c r="Q2" s="110" t="s">
        <v>10</v>
      </c>
      <c r="R2" s="109" t="s">
        <v>23</v>
      </c>
      <c r="S2" s="109" t="s">
        <v>24</v>
      </c>
      <c r="T2" s="109" t="s">
        <v>22</v>
      </c>
      <c r="U2" s="24" t="s">
        <v>4</v>
      </c>
      <c r="V2" s="112" t="s">
        <v>2</v>
      </c>
      <c r="W2" s="112" t="s">
        <v>6</v>
      </c>
      <c r="X2" s="112" t="s">
        <v>7</v>
      </c>
      <c r="Y2" s="26" t="s">
        <v>8</v>
      </c>
      <c r="Z2" s="26" t="s">
        <v>9</v>
      </c>
      <c r="AA2" s="112" t="s">
        <v>10</v>
      </c>
      <c r="AB2" s="111" t="s">
        <v>23</v>
      </c>
      <c r="AC2" s="111" t="s">
        <v>24</v>
      </c>
      <c r="AD2" s="111" t="s">
        <v>22</v>
      </c>
      <c r="AE2" s="27" t="s">
        <v>4</v>
      </c>
    </row>
    <row r="3" spans="1:39" ht="15.6" customHeight="1" thickBot="1">
      <c r="A3" s="39"/>
      <c r="B3" s="149"/>
      <c r="C3" s="149"/>
      <c r="D3" s="149"/>
      <c r="E3" s="149"/>
      <c r="F3" s="43"/>
      <c r="G3" s="152">
        <f>IFERROR((E3/(E3+F3)*100),0)</f>
        <v>0</v>
      </c>
      <c r="H3" s="41"/>
      <c r="I3" s="41"/>
      <c r="J3" s="154">
        <f t="shared" ref="J3:J14" si="0">H3-(0.5*I3)</f>
        <v>0</v>
      </c>
      <c r="K3" s="154">
        <f t="shared" ref="K3:K14" si="1">(((((B3*32.74)+(C3*10.95)+(D3*21.26)+(E3*35.36)+(G3*0.15)+(J3*4.28))-7085)/3811)*40)+360</f>
        <v>285.63631592757804</v>
      </c>
      <c r="L3" s="149"/>
      <c r="M3" s="149"/>
      <c r="N3" s="149"/>
      <c r="O3" s="149"/>
      <c r="P3" s="43"/>
      <c r="Q3" s="152">
        <f>IFERROR((O3/(O3+P3)*100),0)</f>
        <v>0</v>
      </c>
      <c r="R3" s="41"/>
      <c r="S3" s="41"/>
      <c r="T3" s="154">
        <f t="shared" ref="T3:T7" si="2">R3-(0.5*S3)</f>
        <v>0</v>
      </c>
      <c r="U3" s="154">
        <f>(((((L3*32.74)+(M3*10.95)+(N3*21.26)+(O3*35.36)+(Q3*0.15)+(T3*4.28))-7085)/3811)*40)+400</f>
        <v>325.63631592757804</v>
      </c>
      <c r="V3" s="149"/>
      <c r="W3" s="149"/>
      <c r="X3" s="149"/>
      <c r="Y3" s="149"/>
      <c r="Z3" s="43"/>
      <c r="AA3" s="152">
        <f>IFERROR((Y3/(Y3+Z3)*100),0)</f>
        <v>0</v>
      </c>
      <c r="AB3" s="41"/>
      <c r="AC3" s="41"/>
      <c r="AD3" s="154">
        <f>AB3-(0.5*AC3)</f>
        <v>0</v>
      </c>
      <c r="AE3" s="154">
        <f>(((((V3*32.74)+(W3*10.95)+(X3*21.26)+(Y3*35.36)+(AA3*0.15)+(AD3*4.28))-7085)/3811)*40)+440</f>
        <v>365.63631592757804</v>
      </c>
    </row>
    <row r="4" spans="1:39" ht="15.6" thickBot="1">
      <c r="A4" s="44"/>
      <c r="B4" s="150"/>
      <c r="C4" s="150"/>
      <c r="D4" s="150"/>
      <c r="E4" s="150"/>
      <c r="F4" s="48"/>
      <c r="G4" s="153">
        <f t="shared" ref="G4:G14" si="3">IFERROR((E4/(E4+F4)*100),0)</f>
        <v>0</v>
      </c>
      <c r="H4" s="46"/>
      <c r="I4" s="46"/>
      <c r="J4" s="155">
        <f t="shared" si="0"/>
        <v>0</v>
      </c>
      <c r="K4" s="155">
        <f t="shared" si="1"/>
        <v>285.63631592757804</v>
      </c>
      <c r="L4" s="150"/>
      <c r="M4" s="150"/>
      <c r="N4" s="150"/>
      <c r="O4" s="150"/>
      <c r="P4" s="48"/>
      <c r="Q4" s="153">
        <f t="shared" ref="Q4:Q7" si="4">IFERROR((O4/(O4+P4)*100),0)</f>
        <v>0</v>
      </c>
      <c r="R4" s="46"/>
      <c r="S4" s="46"/>
      <c r="T4" s="155">
        <f t="shared" si="2"/>
        <v>0</v>
      </c>
      <c r="U4" s="154">
        <f>(((((L4*32.74)+(M4*10.95)+(N4*21.26)+(O4*35.36)+(Q4*0.15)+(T4*4.28))-7085)/3811)*40)+400</f>
        <v>325.63631592757804</v>
      </c>
      <c r="V4" s="150"/>
      <c r="W4" s="150"/>
      <c r="X4" s="150"/>
      <c r="Y4" s="150"/>
      <c r="Z4" s="48"/>
      <c r="AA4" s="153">
        <f t="shared" ref="AA4:AA14" si="5">IFERROR((Y4/(Y4+Z4)*100),0)</f>
        <v>0</v>
      </c>
      <c r="AB4" s="46"/>
      <c r="AC4" s="46"/>
      <c r="AD4" s="155">
        <f t="shared" ref="AD4:AD14" si="6">AB4-(0.5*AC4)</f>
        <v>0</v>
      </c>
      <c r="AE4" s="154">
        <f t="shared" ref="AE4:AE14" si="7">(((((V4*32.74)+(W4*10.95)+(X4*21.26)+(Y4*35.36)+(AA4*0.15)+(AD4*4.28))-7085)/3811)*40)+440</f>
        <v>365.63631592757804</v>
      </c>
    </row>
    <row r="5" spans="1:39" ht="15.6" thickBot="1">
      <c r="A5" s="44"/>
      <c r="B5" s="150"/>
      <c r="C5" s="150"/>
      <c r="D5" s="150"/>
      <c r="E5" s="150"/>
      <c r="F5" s="48"/>
      <c r="G5" s="153">
        <f t="shared" si="3"/>
        <v>0</v>
      </c>
      <c r="H5" s="46"/>
      <c r="I5" s="46"/>
      <c r="J5" s="155">
        <f t="shared" si="0"/>
        <v>0</v>
      </c>
      <c r="K5" s="155">
        <f t="shared" si="1"/>
        <v>285.63631592757804</v>
      </c>
      <c r="L5" s="150"/>
      <c r="M5" s="150"/>
      <c r="N5" s="150"/>
      <c r="O5" s="150"/>
      <c r="P5" s="48"/>
      <c r="Q5" s="153">
        <f t="shared" si="4"/>
        <v>0</v>
      </c>
      <c r="R5" s="46"/>
      <c r="S5" s="46"/>
      <c r="T5" s="155">
        <f t="shared" si="2"/>
        <v>0</v>
      </c>
      <c r="U5" s="154">
        <f t="shared" ref="U5:U7" si="8">(((((L5*32.74)+(M5*10.95)+(N5*21.26)+(O5*35.36)+(Q5*0.15)+(T5*4.28))-7085)/3811)*40)+400</f>
        <v>325.63631592757804</v>
      </c>
      <c r="V5" s="150"/>
      <c r="W5" s="150"/>
      <c r="X5" s="150"/>
      <c r="Y5" s="150"/>
      <c r="Z5" s="48"/>
      <c r="AA5" s="153">
        <f t="shared" si="5"/>
        <v>0</v>
      </c>
      <c r="AB5" s="46"/>
      <c r="AC5" s="46"/>
      <c r="AD5" s="155">
        <f t="shared" si="6"/>
        <v>0</v>
      </c>
      <c r="AE5" s="154">
        <f t="shared" si="7"/>
        <v>365.63631592757804</v>
      </c>
    </row>
    <row r="6" spans="1:39" ht="15.6" thickBot="1">
      <c r="A6" s="44"/>
      <c r="B6" s="150"/>
      <c r="C6" s="150"/>
      <c r="D6" s="150"/>
      <c r="E6" s="150"/>
      <c r="F6" s="48"/>
      <c r="G6" s="153">
        <f t="shared" si="3"/>
        <v>0</v>
      </c>
      <c r="H6" s="46"/>
      <c r="I6" s="46"/>
      <c r="J6" s="155">
        <f t="shared" si="0"/>
        <v>0</v>
      </c>
      <c r="K6" s="155">
        <f t="shared" si="1"/>
        <v>285.63631592757804</v>
      </c>
      <c r="L6" s="150"/>
      <c r="M6" s="150"/>
      <c r="N6" s="150"/>
      <c r="O6" s="150"/>
      <c r="P6" s="48"/>
      <c r="Q6" s="153">
        <f t="shared" si="4"/>
        <v>0</v>
      </c>
      <c r="R6" s="46"/>
      <c r="S6" s="46"/>
      <c r="T6" s="155">
        <f t="shared" si="2"/>
        <v>0</v>
      </c>
      <c r="U6" s="154">
        <f t="shared" si="8"/>
        <v>325.63631592757804</v>
      </c>
      <c r="V6" s="150"/>
      <c r="W6" s="150"/>
      <c r="X6" s="150"/>
      <c r="Y6" s="150"/>
      <c r="Z6" s="48"/>
      <c r="AA6" s="153">
        <f t="shared" si="5"/>
        <v>0</v>
      </c>
      <c r="AB6" s="46"/>
      <c r="AC6" s="46"/>
      <c r="AD6" s="155">
        <f t="shared" si="6"/>
        <v>0</v>
      </c>
      <c r="AE6" s="154">
        <f t="shared" si="7"/>
        <v>365.63631592757804</v>
      </c>
    </row>
    <row r="7" spans="1:39" ht="15.6" thickBot="1">
      <c r="A7" s="44"/>
      <c r="B7" s="150"/>
      <c r="C7" s="150"/>
      <c r="D7" s="150"/>
      <c r="E7" s="150"/>
      <c r="F7" s="48"/>
      <c r="G7" s="153">
        <f t="shared" si="3"/>
        <v>0</v>
      </c>
      <c r="H7" s="46"/>
      <c r="I7" s="46"/>
      <c r="J7" s="155">
        <f t="shared" si="0"/>
        <v>0</v>
      </c>
      <c r="K7" s="155">
        <f t="shared" si="1"/>
        <v>285.63631592757804</v>
      </c>
      <c r="L7" s="150"/>
      <c r="M7" s="150"/>
      <c r="N7" s="150"/>
      <c r="O7" s="150"/>
      <c r="P7" s="48"/>
      <c r="Q7" s="153">
        <f t="shared" si="4"/>
        <v>0</v>
      </c>
      <c r="R7" s="46"/>
      <c r="S7" s="46"/>
      <c r="T7" s="155">
        <f t="shared" si="2"/>
        <v>0</v>
      </c>
      <c r="U7" s="154">
        <f t="shared" si="8"/>
        <v>325.63631592757804</v>
      </c>
      <c r="V7" s="150"/>
      <c r="W7" s="150"/>
      <c r="X7" s="150"/>
      <c r="Y7" s="150"/>
      <c r="Z7" s="48"/>
      <c r="AA7" s="153">
        <f t="shared" si="5"/>
        <v>0</v>
      </c>
      <c r="AB7" s="46"/>
      <c r="AC7" s="46"/>
      <c r="AD7" s="155">
        <f t="shared" si="6"/>
        <v>0</v>
      </c>
      <c r="AE7" s="154">
        <f t="shared" si="7"/>
        <v>365.63631592757804</v>
      </c>
    </row>
    <row r="8" spans="1:39" ht="15.6" thickBot="1">
      <c r="A8" s="44"/>
      <c r="B8" s="150"/>
      <c r="C8" s="150"/>
      <c r="D8" s="150"/>
      <c r="E8" s="150"/>
      <c r="F8" s="48"/>
      <c r="G8" s="153">
        <f t="shared" ref="G8:G13" si="9">IFERROR((E8/(E8+F8)*100),0)</f>
        <v>0</v>
      </c>
      <c r="H8" s="46"/>
      <c r="I8" s="46"/>
      <c r="J8" s="155">
        <f t="shared" ref="J8:J13" si="10">H8-(0.5*I8)</f>
        <v>0</v>
      </c>
      <c r="K8" s="155">
        <f t="shared" ref="K8:K13" si="11">(((((B8*32.74)+(C8*10.95)+(D8*21.26)+(E8*35.36)+(G8*0.15)+(J8*4.28))-7085)/3811)*40)+360</f>
        <v>285.63631592757804</v>
      </c>
      <c r="L8" s="150"/>
      <c r="M8" s="150"/>
      <c r="N8" s="150"/>
      <c r="O8" s="150"/>
      <c r="P8" s="48"/>
      <c r="Q8" s="153">
        <f t="shared" ref="Q8:Q14" si="12">IFERROR((O8/(O8+P8)*100),0)</f>
        <v>0</v>
      </c>
      <c r="R8" s="46"/>
      <c r="S8" s="46"/>
      <c r="T8" s="155">
        <f t="shared" ref="T8:T14" si="13">R8-(0.5*S8)</f>
        <v>0</v>
      </c>
      <c r="U8" s="154">
        <f t="shared" ref="U8:U14" si="14">(((((L8*32.74)+(M8*10.95)+(N8*21.26)+(O8*35.36)+(Q8*0.15)+(T8*4.28))-7085)/3811)*40)+400</f>
        <v>325.63631592757804</v>
      </c>
      <c r="V8" s="150"/>
      <c r="W8" s="150"/>
      <c r="X8" s="150"/>
      <c r="Y8" s="150"/>
      <c r="Z8" s="48"/>
      <c r="AA8" s="153">
        <f t="shared" ref="AA8:AA13" si="15">IFERROR((Y8/(Y8+Z8)*100),0)</f>
        <v>0</v>
      </c>
      <c r="AB8" s="46"/>
      <c r="AC8" s="46"/>
      <c r="AD8" s="155">
        <f t="shared" ref="AD8:AD13" si="16">AB8-(0.5*AC8)</f>
        <v>0</v>
      </c>
      <c r="AE8" s="154">
        <f t="shared" ref="AE8:AE13" si="17">(((((V8*32.74)+(W8*10.95)+(X8*21.26)+(Y8*35.36)+(AA8*0.15)+(AD8*4.28))-7085)/3811)*40)+440</f>
        <v>365.63631592757804</v>
      </c>
    </row>
    <row r="9" spans="1:39" ht="15.6" thickBot="1">
      <c r="A9" s="44"/>
      <c r="B9" s="150"/>
      <c r="C9" s="150"/>
      <c r="D9" s="150"/>
      <c r="E9" s="150"/>
      <c r="F9" s="48"/>
      <c r="G9" s="153">
        <f t="shared" si="9"/>
        <v>0</v>
      </c>
      <c r="H9" s="46"/>
      <c r="I9" s="46"/>
      <c r="J9" s="155">
        <f t="shared" si="10"/>
        <v>0</v>
      </c>
      <c r="K9" s="155">
        <f t="shared" si="11"/>
        <v>285.63631592757804</v>
      </c>
      <c r="L9" s="150"/>
      <c r="M9" s="150"/>
      <c r="N9" s="150"/>
      <c r="O9" s="150"/>
      <c r="P9" s="48"/>
      <c r="Q9" s="153">
        <f t="shared" si="12"/>
        <v>0</v>
      </c>
      <c r="R9" s="46"/>
      <c r="S9" s="46"/>
      <c r="T9" s="155">
        <f t="shared" si="13"/>
        <v>0</v>
      </c>
      <c r="U9" s="154">
        <f t="shared" si="14"/>
        <v>325.63631592757804</v>
      </c>
      <c r="V9" s="150"/>
      <c r="W9" s="150"/>
      <c r="X9" s="150"/>
      <c r="Y9" s="150"/>
      <c r="Z9" s="48"/>
      <c r="AA9" s="153">
        <f t="shared" si="15"/>
        <v>0</v>
      </c>
      <c r="AB9" s="46"/>
      <c r="AC9" s="46"/>
      <c r="AD9" s="155">
        <f t="shared" si="16"/>
        <v>0</v>
      </c>
      <c r="AE9" s="154">
        <f t="shared" si="17"/>
        <v>365.63631592757804</v>
      </c>
    </row>
    <row r="10" spans="1:39" ht="15.6" thickBot="1">
      <c r="A10" s="44"/>
      <c r="B10" s="150"/>
      <c r="C10" s="150"/>
      <c r="D10" s="150"/>
      <c r="E10" s="150"/>
      <c r="F10" s="48"/>
      <c r="G10" s="153">
        <f t="shared" si="9"/>
        <v>0</v>
      </c>
      <c r="H10" s="46"/>
      <c r="I10" s="46"/>
      <c r="J10" s="155">
        <f t="shared" si="10"/>
        <v>0</v>
      </c>
      <c r="K10" s="155">
        <f t="shared" si="11"/>
        <v>285.63631592757804</v>
      </c>
      <c r="L10" s="150"/>
      <c r="M10" s="150"/>
      <c r="N10" s="150"/>
      <c r="O10" s="150"/>
      <c r="P10" s="48"/>
      <c r="Q10" s="153">
        <f t="shared" si="12"/>
        <v>0</v>
      </c>
      <c r="R10" s="46"/>
      <c r="S10" s="46"/>
      <c r="T10" s="155">
        <f t="shared" si="13"/>
        <v>0</v>
      </c>
      <c r="U10" s="154">
        <f t="shared" si="14"/>
        <v>325.63631592757804</v>
      </c>
      <c r="V10" s="150"/>
      <c r="W10" s="150"/>
      <c r="X10" s="150"/>
      <c r="Y10" s="150"/>
      <c r="Z10" s="48"/>
      <c r="AA10" s="153">
        <f t="shared" si="15"/>
        <v>0</v>
      </c>
      <c r="AB10" s="46"/>
      <c r="AC10" s="46"/>
      <c r="AD10" s="155">
        <f t="shared" si="16"/>
        <v>0</v>
      </c>
      <c r="AE10" s="154">
        <f t="shared" si="17"/>
        <v>365.63631592757804</v>
      </c>
    </row>
    <row r="11" spans="1:39" ht="15.6" thickBot="1">
      <c r="A11" s="44"/>
      <c r="B11" s="150"/>
      <c r="C11" s="150"/>
      <c r="D11" s="150"/>
      <c r="E11" s="150"/>
      <c r="F11" s="48"/>
      <c r="G11" s="153">
        <f t="shared" si="9"/>
        <v>0</v>
      </c>
      <c r="H11" s="46"/>
      <c r="I11" s="46"/>
      <c r="J11" s="155">
        <f t="shared" si="10"/>
        <v>0</v>
      </c>
      <c r="K11" s="155">
        <f t="shared" si="11"/>
        <v>285.63631592757804</v>
      </c>
      <c r="L11" s="150"/>
      <c r="M11" s="150"/>
      <c r="N11" s="150"/>
      <c r="O11" s="150"/>
      <c r="P11" s="48"/>
      <c r="Q11" s="153">
        <f t="shared" si="12"/>
        <v>0</v>
      </c>
      <c r="R11" s="46"/>
      <c r="S11" s="46"/>
      <c r="T11" s="155">
        <f t="shared" si="13"/>
        <v>0</v>
      </c>
      <c r="U11" s="154">
        <f t="shared" si="14"/>
        <v>325.63631592757804</v>
      </c>
      <c r="V11" s="150"/>
      <c r="W11" s="150"/>
      <c r="X11" s="150"/>
      <c r="Y11" s="150"/>
      <c r="Z11" s="48"/>
      <c r="AA11" s="153">
        <f t="shared" si="15"/>
        <v>0</v>
      </c>
      <c r="AB11" s="46"/>
      <c r="AC11" s="46"/>
      <c r="AD11" s="155">
        <f t="shared" si="16"/>
        <v>0</v>
      </c>
      <c r="AE11" s="154">
        <f t="shared" si="17"/>
        <v>365.63631592757804</v>
      </c>
    </row>
    <row r="12" spans="1:39" ht="15.6" thickBot="1">
      <c r="A12" s="44"/>
      <c r="B12" s="150"/>
      <c r="C12" s="150"/>
      <c r="D12" s="150"/>
      <c r="E12" s="150"/>
      <c r="F12" s="48"/>
      <c r="G12" s="153">
        <f t="shared" si="9"/>
        <v>0</v>
      </c>
      <c r="H12" s="46"/>
      <c r="I12" s="46"/>
      <c r="J12" s="155">
        <f t="shared" si="10"/>
        <v>0</v>
      </c>
      <c r="K12" s="155">
        <f t="shared" si="11"/>
        <v>285.63631592757804</v>
      </c>
      <c r="L12" s="150"/>
      <c r="M12" s="150"/>
      <c r="N12" s="150"/>
      <c r="O12" s="150"/>
      <c r="P12" s="48"/>
      <c r="Q12" s="153">
        <f t="shared" si="12"/>
        <v>0</v>
      </c>
      <c r="R12" s="46"/>
      <c r="S12" s="46"/>
      <c r="T12" s="155">
        <f t="shared" si="13"/>
        <v>0</v>
      </c>
      <c r="U12" s="154">
        <f t="shared" si="14"/>
        <v>325.63631592757804</v>
      </c>
      <c r="V12" s="150"/>
      <c r="W12" s="150"/>
      <c r="X12" s="150"/>
      <c r="Y12" s="150"/>
      <c r="Z12" s="48"/>
      <c r="AA12" s="153">
        <f t="shared" si="15"/>
        <v>0</v>
      </c>
      <c r="AB12" s="46"/>
      <c r="AC12" s="46"/>
      <c r="AD12" s="155">
        <f t="shared" si="16"/>
        <v>0</v>
      </c>
      <c r="AE12" s="154">
        <f t="shared" si="17"/>
        <v>365.63631592757804</v>
      </c>
    </row>
    <row r="13" spans="1:39" ht="15.6" thickBot="1">
      <c r="A13" s="44"/>
      <c r="B13" s="150"/>
      <c r="C13" s="150"/>
      <c r="D13" s="150"/>
      <c r="E13" s="150"/>
      <c r="F13" s="48"/>
      <c r="G13" s="153">
        <f t="shared" si="9"/>
        <v>0</v>
      </c>
      <c r="H13" s="46"/>
      <c r="I13" s="46"/>
      <c r="J13" s="155">
        <f t="shared" si="10"/>
        <v>0</v>
      </c>
      <c r="K13" s="155">
        <f t="shared" si="11"/>
        <v>285.63631592757804</v>
      </c>
      <c r="L13" s="150"/>
      <c r="M13" s="150"/>
      <c r="N13" s="150"/>
      <c r="O13" s="150"/>
      <c r="P13" s="48"/>
      <c r="Q13" s="153">
        <f t="shared" si="12"/>
        <v>0</v>
      </c>
      <c r="R13" s="46"/>
      <c r="S13" s="46"/>
      <c r="T13" s="155">
        <f t="shared" si="13"/>
        <v>0</v>
      </c>
      <c r="U13" s="154">
        <f t="shared" si="14"/>
        <v>325.63631592757804</v>
      </c>
      <c r="V13" s="150"/>
      <c r="W13" s="150"/>
      <c r="X13" s="150"/>
      <c r="Y13" s="150"/>
      <c r="Z13" s="48"/>
      <c r="AA13" s="153">
        <f t="shared" si="15"/>
        <v>0</v>
      </c>
      <c r="AB13" s="46"/>
      <c r="AC13" s="46"/>
      <c r="AD13" s="155">
        <f t="shared" si="16"/>
        <v>0</v>
      </c>
      <c r="AE13" s="154">
        <f t="shared" si="17"/>
        <v>365.63631592757804</v>
      </c>
    </row>
    <row r="14" spans="1:39">
      <c r="A14" s="44"/>
      <c r="B14" s="150"/>
      <c r="C14" s="150"/>
      <c r="D14" s="150"/>
      <c r="E14" s="150"/>
      <c r="F14" s="48"/>
      <c r="G14" s="153">
        <f t="shared" si="3"/>
        <v>0</v>
      </c>
      <c r="H14" s="46"/>
      <c r="I14" s="46"/>
      <c r="J14" s="155">
        <f t="shared" si="0"/>
        <v>0</v>
      </c>
      <c r="K14" s="155">
        <f t="shared" si="1"/>
        <v>285.63631592757804</v>
      </c>
      <c r="L14" s="150"/>
      <c r="M14" s="150"/>
      <c r="N14" s="150"/>
      <c r="O14" s="150"/>
      <c r="P14" s="48"/>
      <c r="Q14" s="153">
        <f t="shared" si="12"/>
        <v>0</v>
      </c>
      <c r="R14" s="46"/>
      <c r="S14" s="46"/>
      <c r="T14" s="155">
        <f t="shared" si="13"/>
        <v>0</v>
      </c>
      <c r="U14" s="154">
        <f t="shared" si="14"/>
        <v>325.63631592757804</v>
      </c>
      <c r="V14" s="150"/>
      <c r="W14" s="150"/>
      <c r="X14" s="150"/>
      <c r="Y14" s="150"/>
      <c r="Z14" s="48"/>
      <c r="AA14" s="153">
        <f t="shared" si="5"/>
        <v>0</v>
      </c>
      <c r="AB14" s="46"/>
      <c r="AC14" s="46"/>
      <c r="AD14" s="155">
        <f t="shared" si="6"/>
        <v>0</v>
      </c>
      <c r="AE14" s="154">
        <f t="shared" si="7"/>
        <v>365.63631592757804</v>
      </c>
    </row>
    <row r="15" spans="1:39" ht="147">
      <c r="B15" s="151" t="s">
        <v>32</v>
      </c>
      <c r="C15" s="151" t="s">
        <v>35</v>
      </c>
      <c r="D15" s="151" t="s">
        <v>36</v>
      </c>
      <c r="E15" s="151" t="s">
        <v>37</v>
      </c>
      <c r="J15" s="151" t="s">
        <v>38</v>
      </c>
    </row>
  </sheetData>
  <sheetProtection insertColumns="0" insertRows="0" deleteRows="0" sort="0" autoFilter="0"/>
  <sortState xmlns:xlrd2="http://schemas.microsoft.com/office/spreadsheetml/2017/richdata2" ref="A3:G50">
    <sortCondition ref="A3:A50"/>
  </sortState>
  <mergeCells count="4">
    <mergeCell ref="A1:A2"/>
    <mergeCell ref="L1:U1"/>
    <mergeCell ref="B1:K1"/>
    <mergeCell ref="V1:AE1"/>
  </mergeCells>
  <conditionalFormatting sqref="B3:B14">
    <cfRule type="iconSet" priority="19">
      <iconSet iconSet="4Arrows">
        <cfvo type="percent" val="0"/>
        <cfvo type="num" val="41"/>
        <cfvo type="num" val="50"/>
        <cfvo type="num" val="86"/>
      </iconSet>
    </cfRule>
  </conditionalFormatting>
  <conditionalFormatting sqref="C3:C14">
    <cfRule type="iconSet" priority="18">
      <iconSet iconSet="4Arrows">
        <cfvo type="percent" val="0"/>
        <cfvo type="num" val="10"/>
        <cfvo type="num" val="15"/>
        <cfvo type="num" val="25"/>
      </iconSet>
    </cfRule>
  </conditionalFormatting>
  <conditionalFormatting sqref="D3:D14">
    <cfRule type="iconSet" priority="17">
      <iconSet iconSet="4Arrows">
        <cfvo type="percent" val="0"/>
        <cfvo type="num" val="18"/>
        <cfvo type="num" val="26"/>
        <cfvo type="num" val="50"/>
      </iconSet>
    </cfRule>
  </conditionalFormatting>
  <conditionalFormatting sqref="E3:E14">
    <cfRule type="iconSet" priority="20">
      <iconSet iconSet="4Arrows">
        <cfvo type="percent" val="0"/>
        <cfvo type="num" val="29"/>
        <cfvo type="num" val="49"/>
        <cfvo type="num" val="85"/>
      </iconSet>
    </cfRule>
  </conditionalFormatting>
  <conditionalFormatting sqref="G3:G14">
    <cfRule type="iconSet" priority="451">
      <iconSet iconSet="3Arrows">
        <cfvo type="percent" val="0"/>
        <cfvo type="num" val="84"/>
        <cfvo type="num" val="92"/>
      </iconSet>
    </cfRule>
  </conditionalFormatting>
  <conditionalFormatting sqref="J3:J14">
    <cfRule type="iconSet" priority="21">
      <iconSet iconSet="4Arrows">
        <cfvo type="percent" val="0"/>
        <cfvo type="num" val="2.5"/>
        <cfvo type="num" val="5"/>
        <cfvo type="num" val="11"/>
      </iconSet>
    </cfRule>
  </conditionalFormatting>
  <conditionalFormatting sqref="K3:K14">
    <cfRule type="iconSet" priority="22">
      <iconSet iconSet="4Arrows">
        <cfvo type="percent" val="0"/>
        <cfvo type="num" val="316"/>
        <cfvo type="num" val="329"/>
        <cfvo type="num" val="361"/>
      </iconSet>
    </cfRule>
  </conditionalFormatting>
  <conditionalFormatting sqref="L3:L14">
    <cfRule type="iconSet" priority="12">
      <iconSet iconSet="4Arrows">
        <cfvo type="percent" val="0"/>
        <cfvo type="num" val="54"/>
        <cfvo type="num" val="68"/>
        <cfvo type="num" val="103"/>
      </iconSet>
    </cfRule>
  </conditionalFormatting>
  <conditionalFormatting sqref="M3:M14">
    <cfRule type="iconSet" priority="11">
      <iconSet iconSet="4Arrows">
        <cfvo type="percent" val="0"/>
        <cfvo type="num" val="15"/>
        <cfvo type="num" val="20"/>
        <cfvo type="num" val="36"/>
      </iconSet>
    </cfRule>
  </conditionalFormatting>
  <conditionalFormatting sqref="N3:N14">
    <cfRule type="iconSet" priority="10">
      <iconSet iconSet="4Arrows">
        <cfvo type="percent" val="0"/>
        <cfvo type="num" val="23"/>
        <cfvo type="num" val="36"/>
        <cfvo type="num" val="63"/>
      </iconSet>
    </cfRule>
  </conditionalFormatting>
  <conditionalFormatting sqref="O3:O14">
    <cfRule type="iconSet" priority="13">
      <iconSet iconSet="4Arrows">
        <cfvo type="percent" val="0"/>
        <cfvo type="num" val="59"/>
        <cfvo type="num" val="78"/>
        <cfvo type="num" val="117"/>
      </iconSet>
    </cfRule>
  </conditionalFormatting>
  <conditionalFormatting sqref="Q3:Q14">
    <cfRule type="iconSet" priority="16">
      <iconSet iconSet="3Arrows">
        <cfvo type="percent" val="0"/>
        <cfvo type="num" val="91"/>
        <cfvo type="num" val="96"/>
      </iconSet>
    </cfRule>
  </conditionalFormatting>
  <conditionalFormatting sqref="T3:T14">
    <cfRule type="iconSet" priority="14">
      <iconSet iconSet="4Arrows">
        <cfvo type="percent" val="0"/>
        <cfvo type="num" val="6.5"/>
        <cfvo type="num" val="9"/>
        <cfvo type="num" val="14.5"/>
      </iconSet>
    </cfRule>
  </conditionalFormatting>
  <conditionalFormatting sqref="U3:U14">
    <cfRule type="iconSet" priority="15">
      <iconSet iconSet="4Arrows">
        <cfvo type="percent" val="0"/>
        <cfvo type="num" val="373"/>
        <cfvo type="num" val="389"/>
        <cfvo type="num" val="423"/>
      </iconSet>
    </cfRule>
  </conditionalFormatting>
  <conditionalFormatting sqref="V3:V14">
    <cfRule type="iconSet" priority="5">
      <iconSet iconSet="4Arrows">
        <cfvo type="percent" val="0"/>
        <cfvo type="num" val="54"/>
        <cfvo type="num" val="76"/>
        <cfvo type="num" val="117"/>
      </iconSet>
    </cfRule>
  </conditionalFormatting>
  <conditionalFormatting sqref="W3:W14">
    <cfRule type="iconSet" priority="4">
      <iconSet iconSet="4Arrows">
        <cfvo type="percent" val="0"/>
        <cfvo type="num" val="17"/>
        <cfvo type="num" val="22"/>
        <cfvo type="num" val="39"/>
      </iconSet>
    </cfRule>
  </conditionalFormatting>
  <conditionalFormatting sqref="X3:X14">
    <cfRule type="iconSet" priority="3">
      <iconSet iconSet="4Arrows">
        <cfvo type="percent" val="0"/>
        <cfvo type="num" val="27"/>
        <cfvo type="num" val="43"/>
        <cfvo type="num" val="70"/>
      </iconSet>
    </cfRule>
  </conditionalFormatting>
  <conditionalFormatting sqref="Y3:Y14">
    <cfRule type="iconSet" priority="6">
      <iconSet iconSet="4Arrows">
        <cfvo type="percent" val="0"/>
        <cfvo type="num" val="77"/>
        <cfvo type="num" val="94"/>
        <cfvo type="num" val="128"/>
      </iconSet>
    </cfRule>
  </conditionalFormatting>
  <conditionalFormatting sqref="AA3:AA14">
    <cfRule type="iconSet" priority="2">
      <iconSet iconSet="3Arrows">
        <cfvo type="percent" val="0"/>
        <cfvo type="num" val="91"/>
        <cfvo type="num" val="96"/>
      </iconSet>
    </cfRule>
  </conditionalFormatting>
  <conditionalFormatting sqref="AD3:AD14">
    <cfRule type="iconSet" priority="7">
      <iconSet iconSet="4Arrows">
        <cfvo type="percent" val="0"/>
        <cfvo type="num" val="7"/>
        <cfvo type="num" val="9.5"/>
        <cfvo type="num" val="18"/>
      </iconSet>
    </cfRule>
  </conditionalFormatting>
  <conditionalFormatting sqref="AE3:AE14">
    <cfRule type="iconSet" priority="8">
      <iconSet iconSet="4Arrows">
        <cfvo type="percent" val="0"/>
        <cfvo type="num" val="421"/>
        <cfvo type="num" val="439"/>
        <cfvo type="num" val="474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scale="60" fitToHeight="0" orientation="landscape" r:id="rId1"/>
  <headerFooter>
    <oddHeader>&amp;L&amp;"KG Red Hands,Bold"&amp;14Dibels&amp;R&amp;"KG Red Hands,Bold"&amp;14Grade 2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M14"/>
  <sheetViews>
    <sheetView showGridLines="0" view="pageBreakPreview" zoomScale="98" zoomScaleNormal="100" zoomScaleSheetLayoutView="98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4" sqref="C14"/>
    </sheetView>
  </sheetViews>
  <sheetFormatPr defaultColWidth="9.109375" defaultRowHeight="15"/>
  <cols>
    <col min="1" max="1" width="10.33203125" style="3" customWidth="1"/>
    <col min="2" max="4" width="8.5546875" style="6" customWidth="1"/>
    <col min="5" max="5" width="9.88671875" style="6" customWidth="1"/>
    <col min="6" max="6" width="8.5546875" style="6" customWidth="1"/>
    <col min="7" max="7" width="11.33203125" style="7" customWidth="1"/>
    <col min="8" max="8" width="9.5546875" style="4" customWidth="1"/>
    <col min="9" max="9" width="10.88671875" style="4" customWidth="1"/>
    <col min="10" max="11" width="8.5546875" style="6" customWidth="1"/>
    <col min="12" max="13" width="8.5546875" style="6" bestFit="1" customWidth="1"/>
    <col min="14" max="14" width="7" style="6" bestFit="1" customWidth="1"/>
    <col min="15" max="15" width="13.109375" style="3" customWidth="1"/>
    <col min="16" max="16" width="8.6640625" style="3" customWidth="1"/>
    <col min="17" max="17" width="10.6640625" style="15" customWidth="1"/>
    <col min="18" max="18" width="9.6640625" style="6" customWidth="1"/>
    <col min="19" max="19" width="10.44140625" style="6" customWidth="1"/>
    <col min="20" max="20" width="10.33203125" style="6" customWidth="1"/>
    <col min="21" max="21" width="9.6640625" style="3" customWidth="1"/>
    <col min="22" max="22" width="7.109375" style="6" bestFit="1" customWidth="1"/>
    <col min="23" max="23" width="6.6640625" style="6" bestFit="1" customWidth="1"/>
    <col min="24" max="24" width="6.109375" style="6" bestFit="1" customWidth="1"/>
    <col min="25" max="25" width="13.5546875" style="6" bestFit="1" customWidth="1"/>
    <col min="26" max="26" width="7.6640625" style="6" bestFit="1" customWidth="1"/>
    <col min="27" max="27" width="12.6640625" style="15" customWidth="1"/>
    <col min="28" max="28" width="10.33203125" style="3" customWidth="1"/>
    <col min="29" max="29" width="10.6640625" style="3" bestFit="1" customWidth="1"/>
    <col min="30" max="30" width="10.5546875" style="6" customWidth="1"/>
    <col min="31" max="31" width="10.6640625" style="3" customWidth="1"/>
    <col min="32" max="16384" width="9.109375" style="3"/>
  </cols>
  <sheetData>
    <row r="1" spans="1:39" s="13" customFormat="1" ht="16.2" customHeight="1" thickBot="1">
      <c r="A1" s="178" t="s">
        <v>0</v>
      </c>
      <c r="B1" s="180" t="s">
        <v>12</v>
      </c>
      <c r="C1" s="181"/>
      <c r="D1" s="181"/>
      <c r="E1" s="181"/>
      <c r="F1" s="181"/>
      <c r="G1" s="181"/>
      <c r="H1" s="181"/>
      <c r="I1" s="181"/>
      <c r="J1" s="181"/>
      <c r="K1" s="182"/>
      <c r="L1" s="183" t="s">
        <v>13</v>
      </c>
      <c r="M1" s="184"/>
      <c r="N1" s="184"/>
      <c r="O1" s="184"/>
      <c r="P1" s="184"/>
      <c r="Q1" s="184"/>
      <c r="R1" s="184"/>
      <c r="S1" s="184"/>
      <c r="T1" s="184"/>
      <c r="U1" s="185"/>
      <c r="V1" s="175" t="s">
        <v>14</v>
      </c>
      <c r="W1" s="176"/>
      <c r="X1" s="176"/>
      <c r="Y1" s="176"/>
      <c r="Z1" s="176"/>
      <c r="AA1" s="176"/>
      <c r="AB1" s="176"/>
      <c r="AC1" s="176"/>
      <c r="AD1" s="176"/>
      <c r="AE1" s="177"/>
      <c r="AF1" s="14"/>
      <c r="AG1" s="14"/>
      <c r="AH1" s="14"/>
      <c r="AI1" s="14"/>
      <c r="AJ1" s="14"/>
      <c r="AK1" s="14"/>
      <c r="AL1" s="14"/>
      <c r="AM1" s="14"/>
    </row>
    <row r="2" spans="1:39" s="16" customFormat="1" ht="47.4" thickBot="1">
      <c r="A2" s="179"/>
      <c r="B2" s="19" t="s">
        <v>2</v>
      </c>
      <c r="C2" s="19" t="s">
        <v>6</v>
      </c>
      <c r="D2" s="19" t="s">
        <v>7</v>
      </c>
      <c r="E2" s="19" t="s">
        <v>8</v>
      </c>
      <c r="F2" s="19" t="s">
        <v>9</v>
      </c>
      <c r="G2" s="34" t="s">
        <v>10</v>
      </c>
      <c r="H2" s="18" t="s">
        <v>23</v>
      </c>
      <c r="I2" s="18" t="s">
        <v>24</v>
      </c>
      <c r="J2" s="18" t="s">
        <v>22</v>
      </c>
      <c r="K2" s="21" t="s">
        <v>4</v>
      </c>
      <c r="L2" s="32" t="s">
        <v>2</v>
      </c>
      <c r="M2" s="32" t="s">
        <v>6</v>
      </c>
      <c r="N2" s="32" t="s">
        <v>7</v>
      </c>
      <c r="O2" s="32" t="s">
        <v>8</v>
      </c>
      <c r="P2" s="32" t="s">
        <v>9</v>
      </c>
      <c r="Q2" s="37" t="s">
        <v>10</v>
      </c>
      <c r="R2" s="31" t="s">
        <v>23</v>
      </c>
      <c r="S2" s="31" t="s">
        <v>24</v>
      </c>
      <c r="T2" s="31" t="s">
        <v>22</v>
      </c>
      <c r="U2" s="33" t="s">
        <v>4</v>
      </c>
      <c r="V2" s="29" t="s">
        <v>2</v>
      </c>
      <c r="W2" s="29" t="s">
        <v>6</v>
      </c>
      <c r="X2" s="29" t="s">
        <v>7</v>
      </c>
      <c r="Y2" s="29" t="s">
        <v>8</v>
      </c>
      <c r="Z2" s="29" t="s">
        <v>9</v>
      </c>
      <c r="AA2" s="38" t="s">
        <v>10</v>
      </c>
      <c r="AB2" s="28" t="s">
        <v>23</v>
      </c>
      <c r="AC2" s="28" t="s">
        <v>24</v>
      </c>
      <c r="AD2" s="28" t="s">
        <v>22</v>
      </c>
      <c r="AE2" s="30" t="s">
        <v>4</v>
      </c>
    </row>
    <row r="3" spans="1:39" ht="15.6" thickBot="1">
      <c r="A3" s="39"/>
      <c r="B3" s="149"/>
      <c r="C3" s="149"/>
      <c r="D3" s="149"/>
      <c r="E3" s="149"/>
      <c r="F3" s="43"/>
      <c r="G3" s="152">
        <f>IFERROR((E3/(E3+F3)*100),0)</f>
        <v>0</v>
      </c>
      <c r="H3" s="41"/>
      <c r="I3" s="41"/>
      <c r="J3" s="154">
        <f>H3-(0.5*I3)</f>
        <v>0</v>
      </c>
      <c r="K3" s="154">
        <f>(((((B3*40.02)+(C3*11.8)+(D3*19.83)+(E3*39.42)+(G3*0.09)+(J3*4.79))-10051)/4349)*40)+360</f>
        <v>267.55575994481489</v>
      </c>
      <c r="L3" s="149"/>
      <c r="M3" s="149"/>
      <c r="N3" s="149"/>
      <c r="O3" s="149"/>
      <c r="P3" s="43"/>
      <c r="Q3" s="152">
        <f>IFERROR((O3/(O3+P3)*100),0)</f>
        <v>0</v>
      </c>
      <c r="R3" s="41"/>
      <c r="S3" s="41"/>
      <c r="T3" s="154">
        <f>R3-(0.5*S3)</f>
        <v>0</v>
      </c>
      <c r="U3" s="154">
        <f>(((((L3*40.02)+(M3*11.8)+(N3*19.83)+(O3*39.42)+(Q3*0.09)+(T3*4.79))-10051)/4349)*40)+400</f>
        <v>307.55575994481489</v>
      </c>
      <c r="V3" s="149"/>
      <c r="W3" s="149"/>
      <c r="X3" s="149"/>
      <c r="Y3" s="149"/>
      <c r="Z3" s="43"/>
      <c r="AA3" s="152">
        <f>IFERROR((Y3/(Y3+Z3)*100),0)</f>
        <v>0</v>
      </c>
      <c r="AB3" s="41"/>
      <c r="AC3" s="41"/>
      <c r="AD3" s="154">
        <f>AB3-(0.5*AC3)</f>
        <v>0</v>
      </c>
      <c r="AE3" s="154">
        <f>(((((V3*40.02)+(W3*11.8)+(X3*19.83)+(Y3*39.42)+(AA3*0.09)+(AD3*4.79))-10051)/4349)*40)+440</f>
        <v>347.55575994481489</v>
      </c>
    </row>
    <row r="4" spans="1:39" ht="15.6" thickBot="1">
      <c r="A4" s="39"/>
      <c r="B4" s="149"/>
      <c r="C4" s="149"/>
      <c r="D4" s="149"/>
      <c r="E4" s="149"/>
      <c r="F4" s="43"/>
      <c r="G4" s="152">
        <f>IFERROR((E4/(E4+F4)*100),0)</f>
        <v>0</v>
      </c>
      <c r="H4" s="41"/>
      <c r="I4" s="41"/>
      <c r="J4" s="154">
        <f>H4-(0.5*I4)</f>
        <v>0</v>
      </c>
      <c r="K4" s="154">
        <f>(((((B4*40.02)+(C4*11.8)+(D4*19.83)+(E4*39.42)+(G4*0.09)+(J4*4.79))-10051)/4349)*40)+360</f>
        <v>267.55575994481489</v>
      </c>
      <c r="L4" s="149"/>
      <c r="M4" s="149"/>
      <c r="N4" s="149"/>
      <c r="O4" s="149"/>
      <c r="P4" s="43"/>
      <c r="Q4" s="152">
        <f>IFERROR((O4/(O4+P4)*100),0)</f>
        <v>0</v>
      </c>
      <c r="R4" s="41"/>
      <c r="S4" s="41"/>
      <c r="T4" s="154">
        <f>R4-(0.5*S4)</f>
        <v>0</v>
      </c>
      <c r="U4" s="154">
        <f>(((((L4*40.02)+(M4*11.8)+(N4*19.83)+(O4*39.42)+(Q4*0.09)+(T4*4.79))-10051)/4349)*40)+400</f>
        <v>307.55575994481489</v>
      </c>
      <c r="V4" s="149"/>
      <c r="W4" s="149"/>
      <c r="X4" s="149"/>
      <c r="Y4" s="149"/>
      <c r="Z4" s="43"/>
      <c r="AA4" s="152">
        <f>IFERROR((Y4/(Y4+Z4)*100),0)</f>
        <v>0</v>
      </c>
      <c r="AB4" s="41"/>
      <c r="AC4" s="41"/>
      <c r="AD4" s="154">
        <f>AB4-(0.5*AC4)</f>
        <v>0</v>
      </c>
      <c r="AE4" s="154">
        <f>(((((V4*40.02)+(W4*11.8)+(X4*19.83)+(Y4*39.42)+(AA4*0.09)+(AD4*4.79))-10051)/4349)*40)+440</f>
        <v>347.55575994481489</v>
      </c>
    </row>
    <row r="5" spans="1:39" ht="15.6" thickBot="1">
      <c r="A5" s="39"/>
      <c r="B5" s="149"/>
      <c r="C5" s="149"/>
      <c r="D5" s="149"/>
      <c r="E5" s="149"/>
      <c r="F5" s="43"/>
      <c r="G5" s="152">
        <f>IFERROR((E5/(E5+F5)*100),0)</f>
        <v>0</v>
      </c>
      <c r="H5" s="41"/>
      <c r="I5" s="41"/>
      <c r="J5" s="154">
        <f>H5-(0.5*I5)</f>
        <v>0</v>
      </c>
      <c r="K5" s="154">
        <f>(((((B5*40.02)+(C5*11.8)+(D5*19.83)+(E5*39.42)+(G5*0.09)+(J5*4.79))-10051)/4349)*40)+360</f>
        <v>267.55575994481489</v>
      </c>
      <c r="L5" s="149"/>
      <c r="M5" s="149"/>
      <c r="N5" s="149"/>
      <c r="O5" s="149"/>
      <c r="P5" s="43"/>
      <c r="Q5" s="152">
        <f>IFERROR((O5/(O5+P5)*100),0)</f>
        <v>0</v>
      </c>
      <c r="R5" s="41"/>
      <c r="S5" s="41"/>
      <c r="T5" s="154">
        <f>R5-(0.5*S5)</f>
        <v>0</v>
      </c>
      <c r="U5" s="154">
        <f>(((((L5*40.02)+(M5*11.8)+(N5*19.83)+(O5*39.42)+(Q5*0.09)+(T5*4.79))-10051)/4349)*40)+400</f>
        <v>307.55575994481489</v>
      </c>
      <c r="V5" s="149"/>
      <c r="W5" s="149"/>
      <c r="X5" s="149"/>
      <c r="Y5" s="149"/>
      <c r="Z5" s="43"/>
      <c r="AA5" s="152">
        <f>IFERROR((Y5/(Y5+Z5)*100),0)</f>
        <v>0</v>
      </c>
      <c r="AB5" s="41"/>
      <c r="AC5" s="41"/>
      <c r="AD5" s="154">
        <f>AB5-(0.5*AC5)</f>
        <v>0</v>
      </c>
      <c r="AE5" s="154">
        <f>(((((V5*40.02)+(W5*11.8)+(X5*19.83)+(Y5*39.42)+(AA5*0.09)+(AD5*4.79))-10051)/4349)*40)+440</f>
        <v>347.55575994481489</v>
      </c>
    </row>
    <row r="6" spans="1:39" ht="15.6" thickBot="1">
      <c r="A6" s="39"/>
      <c r="B6" s="149"/>
      <c r="C6" s="149"/>
      <c r="D6" s="149"/>
      <c r="E6" s="149"/>
      <c r="F6" s="43"/>
      <c r="G6" s="152">
        <f t="shared" ref="G6:G10" si="0">IFERROR((E6/(E6+F6)*100),0)</f>
        <v>0</v>
      </c>
      <c r="H6" s="41"/>
      <c r="I6" s="41"/>
      <c r="J6" s="154">
        <f t="shared" ref="J6:J10" si="1">H6-(0.5*I6)</f>
        <v>0</v>
      </c>
      <c r="K6" s="154">
        <f t="shared" ref="K6:K10" si="2">(((((B6*40.02)+(C6*11.8)+(D6*19.83)+(E6*39.42)+(G6*0.09)+(J6*4.79))-10051)/4349)*40)+360</f>
        <v>267.55575994481489</v>
      </c>
      <c r="L6" s="149"/>
      <c r="M6" s="149"/>
      <c r="N6" s="149"/>
      <c r="O6" s="149"/>
      <c r="P6" s="43"/>
      <c r="Q6" s="152">
        <f t="shared" ref="Q6:Q10" si="3">IFERROR((O6/(O6+P6)*100),0)</f>
        <v>0</v>
      </c>
      <c r="R6" s="41"/>
      <c r="S6" s="41"/>
      <c r="T6" s="154">
        <f t="shared" ref="T6:T10" si="4">R6-(0.5*S6)</f>
        <v>0</v>
      </c>
      <c r="U6" s="154">
        <f t="shared" ref="U6:U10" si="5">(((((L6*40.02)+(M6*11.8)+(N6*19.83)+(O6*39.42)+(Q6*0.09)+(T6*4.79))-10051)/4349)*40)+400</f>
        <v>307.55575994481489</v>
      </c>
      <c r="V6" s="149"/>
      <c r="W6" s="149"/>
      <c r="X6" s="149"/>
      <c r="Y6" s="149"/>
      <c r="Z6" s="43"/>
      <c r="AA6" s="152">
        <f t="shared" ref="AA6:AA10" si="6">IFERROR((Y6/(Y6+Z6)*100),0)</f>
        <v>0</v>
      </c>
      <c r="AB6" s="41"/>
      <c r="AC6" s="41"/>
      <c r="AD6" s="154">
        <f t="shared" ref="AD6:AD10" si="7">AB6-(0.5*AC6)</f>
        <v>0</v>
      </c>
      <c r="AE6" s="154">
        <f t="shared" ref="AE6:AE10" si="8">(((((V6*40.02)+(W6*11.8)+(X6*19.83)+(Y6*39.42)+(AA6*0.09)+(AD6*4.79))-10051)/4349)*40)+440</f>
        <v>347.55575994481489</v>
      </c>
    </row>
    <row r="7" spans="1:39" ht="15.6" thickBot="1">
      <c r="A7" s="39"/>
      <c r="B7" s="149"/>
      <c r="C7" s="149"/>
      <c r="D7" s="149"/>
      <c r="E7" s="149"/>
      <c r="F7" s="43"/>
      <c r="G7" s="152">
        <f t="shared" si="0"/>
        <v>0</v>
      </c>
      <c r="H7" s="41"/>
      <c r="I7" s="41"/>
      <c r="J7" s="154">
        <f t="shared" si="1"/>
        <v>0</v>
      </c>
      <c r="K7" s="154">
        <f t="shared" si="2"/>
        <v>267.55575994481489</v>
      </c>
      <c r="L7" s="149"/>
      <c r="M7" s="149"/>
      <c r="N7" s="149"/>
      <c r="O7" s="149"/>
      <c r="P7" s="43"/>
      <c r="Q7" s="152">
        <f t="shared" si="3"/>
        <v>0</v>
      </c>
      <c r="R7" s="41"/>
      <c r="S7" s="41"/>
      <c r="T7" s="154">
        <f t="shared" si="4"/>
        <v>0</v>
      </c>
      <c r="U7" s="154">
        <f t="shared" si="5"/>
        <v>307.55575994481489</v>
      </c>
      <c r="V7" s="149"/>
      <c r="W7" s="149"/>
      <c r="X7" s="149"/>
      <c r="Y7" s="149"/>
      <c r="Z7" s="43"/>
      <c r="AA7" s="152">
        <f t="shared" si="6"/>
        <v>0</v>
      </c>
      <c r="AB7" s="41"/>
      <c r="AC7" s="41"/>
      <c r="AD7" s="154">
        <f t="shared" si="7"/>
        <v>0</v>
      </c>
      <c r="AE7" s="154">
        <f t="shared" si="8"/>
        <v>347.55575994481489</v>
      </c>
    </row>
    <row r="8" spans="1:39" ht="15.6" thickBot="1">
      <c r="A8" s="39"/>
      <c r="B8" s="149"/>
      <c r="C8" s="149"/>
      <c r="D8" s="149"/>
      <c r="E8" s="149"/>
      <c r="F8" s="43"/>
      <c r="G8" s="152">
        <f t="shared" si="0"/>
        <v>0</v>
      </c>
      <c r="H8" s="41"/>
      <c r="I8" s="41"/>
      <c r="J8" s="154">
        <f t="shared" si="1"/>
        <v>0</v>
      </c>
      <c r="K8" s="154">
        <f t="shared" si="2"/>
        <v>267.55575994481489</v>
      </c>
      <c r="L8" s="149"/>
      <c r="M8" s="149"/>
      <c r="N8" s="149"/>
      <c r="O8" s="149"/>
      <c r="P8" s="43"/>
      <c r="Q8" s="152">
        <f t="shared" si="3"/>
        <v>0</v>
      </c>
      <c r="R8" s="41"/>
      <c r="S8" s="41"/>
      <c r="T8" s="154">
        <f t="shared" si="4"/>
        <v>0</v>
      </c>
      <c r="U8" s="154">
        <f t="shared" si="5"/>
        <v>307.55575994481489</v>
      </c>
      <c r="V8" s="149"/>
      <c r="W8" s="149"/>
      <c r="X8" s="149"/>
      <c r="Y8" s="149"/>
      <c r="Z8" s="43"/>
      <c r="AA8" s="152">
        <f t="shared" si="6"/>
        <v>0</v>
      </c>
      <c r="AB8" s="41"/>
      <c r="AC8" s="41"/>
      <c r="AD8" s="154">
        <f t="shared" si="7"/>
        <v>0</v>
      </c>
      <c r="AE8" s="154">
        <f t="shared" si="8"/>
        <v>347.55575994481489</v>
      </c>
    </row>
    <row r="9" spans="1:39" ht="15.6" thickBot="1">
      <c r="A9" s="39"/>
      <c r="B9" s="149"/>
      <c r="C9" s="149"/>
      <c r="D9" s="149"/>
      <c r="E9" s="149"/>
      <c r="F9" s="43"/>
      <c r="G9" s="152">
        <f t="shared" si="0"/>
        <v>0</v>
      </c>
      <c r="H9" s="41"/>
      <c r="I9" s="41"/>
      <c r="J9" s="154">
        <f t="shared" si="1"/>
        <v>0</v>
      </c>
      <c r="K9" s="154">
        <f t="shared" si="2"/>
        <v>267.55575994481489</v>
      </c>
      <c r="L9" s="149"/>
      <c r="M9" s="149"/>
      <c r="N9" s="149"/>
      <c r="O9" s="149"/>
      <c r="P9" s="43"/>
      <c r="Q9" s="152">
        <f t="shared" si="3"/>
        <v>0</v>
      </c>
      <c r="R9" s="41"/>
      <c r="S9" s="41"/>
      <c r="T9" s="154">
        <f t="shared" si="4"/>
        <v>0</v>
      </c>
      <c r="U9" s="154">
        <f t="shared" si="5"/>
        <v>307.55575994481489</v>
      </c>
      <c r="V9" s="149"/>
      <c r="W9" s="149"/>
      <c r="X9" s="149"/>
      <c r="Y9" s="149"/>
      <c r="Z9" s="43"/>
      <c r="AA9" s="152">
        <f t="shared" si="6"/>
        <v>0</v>
      </c>
      <c r="AB9" s="41"/>
      <c r="AC9" s="41"/>
      <c r="AD9" s="154">
        <f t="shared" si="7"/>
        <v>0</v>
      </c>
      <c r="AE9" s="154">
        <f t="shared" si="8"/>
        <v>347.55575994481489</v>
      </c>
    </row>
    <row r="10" spans="1:39" ht="15.6" thickBot="1">
      <c r="A10" s="39"/>
      <c r="B10" s="149"/>
      <c r="C10" s="149"/>
      <c r="D10" s="149"/>
      <c r="E10" s="149"/>
      <c r="F10" s="43"/>
      <c r="G10" s="152">
        <f t="shared" si="0"/>
        <v>0</v>
      </c>
      <c r="H10" s="41"/>
      <c r="I10" s="41"/>
      <c r="J10" s="154">
        <f t="shared" si="1"/>
        <v>0</v>
      </c>
      <c r="K10" s="154">
        <f t="shared" si="2"/>
        <v>267.55575994481489</v>
      </c>
      <c r="L10" s="149"/>
      <c r="M10" s="149"/>
      <c r="N10" s="149"/>
      <c r="O10" s="149"/>
      <c r="P10" s="43"/>
      <c r="Q10" s="152">
        <f t="shared" si="3"/>
        <v>0</v>
      </c>
      <c r="R10" s="41"/>
      <c r="S10" s="41"/>
      <c r="T10" s="154">
        <f t="shared" si="4"/>
        <v>0</v>
      </c>
      <c r="U10" s="154">
        <f t="shared" si="5"/>
        <v>307.55575994481489</v>
      </c>
      <c r="V10" s="149"/>
      <c r="W10" s="149"/>
      <c r="X10" s="149"/>
      <c r="Y10" s="149"/>
      <c r="Z10" s="43"/>
      <c r="AA10" s="152">
        <f t="shared" si="6"/>
        <v>0</v>
      </c>
      <c r="AB10" s="41"/>
      <c r="AC10" s="41"/>
      <c r="AD10" s="154">
        <f t="shared" si="7"/>
        <v>0</v>
      </c>
      <c r="AE10" s="154">
        <f t="shared" si="8"/>
        <v>347.55575994481489</v>
      </c>
    </row>
    <row r="11" spans="1:39" ht="15.6" thickBot="1">
      <c r="A11" s="39"/>
      <c r="B11" s="149"/>
      <c r="C11" s="149"/>
      <c r="D11" s="149"/>
      <c r="E11" s="149"/>
      <c r="F11" s="43"/>
      <c r="G11" s="152">
        <f>IFERROR((E11/(E11+F11)*100),0)</f>
        <v>0</v>
      </c>
      <c r="H11" s="41"/>
      <c r="I11" s="41"/>
      <c r="J11" s="154">
        <f>H11-(0.5*I11)</f>
        <v>0</v>
      </c>
      <c r="K11" s="154">
        <f>(((((B11*40.02)+(C11*11.8)+(D11*19.83)+(E11*39.42)+(G11*0.09)+(J11*4.79))-10051)/4349)*40)+360</f>
        <v>267.55575994481489</v>
      </c>
      <c r="L11" s="149"/>
      <c r="M11" s="149"/>
      <c r="N11" s="149"/>
      <c r="O11" s="149"/>
      <c r="P11" s="43"/>
      <c r="Q11" s="152">
        <f>IFERROR((O11/(O11+P11)*100),0)</f>
        <v>0</v>
      </c>
      <c r="R11" s="41"/>
      <c r="S11" s="41"/>
      <c r="T11" s="154">
        <f>R11-(0.5*S11)</f>
        <v>0</v>
      </c>
      <c r="U11" s="154">
        <f>(((((L11*40.02)+(M11*11.8)+(N11*19.83)+(O11*39.42)+(Q11*0.09)+(T11*4.79))-10051)/4349)*40)+400</f>
        <v>307.55575994481489</v>
      </c>
      <c r="V11" s="149"/>
      <c r="W11" s="149"/>
      <c r="X11" s="149"/>
      <c r="Y11" s="149"/>
      <c r="Z11" s="43"/>
      <c r="AA11" s="152">
        <f>IFERROR((Y11/(Y11+Z11)*100),0)</f>
        <v>0</v>
      </c>
      <c r="AB11" s="41"/>
      <c r="AC11" s="41"/>
      <c r="AD11" s="154">
        <f>AB11-(0.5*AC11)</f>
        <v>0</v>
      </c>
      <c r="AE11" s="154">
        <f>(((((V11*40.02)+(W11*11.8)+(X11*19.83)+(Y11*39.42)+(AA11*0.09)+(AD11*4.79))-10051)/4349)*40)+440</f>
        <v>347.55575994481489</v>
      </c>
    </row>
    <row r="12" spans="1:39" ht="15.6" thickBot="1">
      <c r="A12" s="39"/>
      <c r="B12" s="149"/>
      <c r="C12" s="149"/>
      <c r="D12" s="149"/>
      <c r="E12" s="149"/>
      <c r="F12" s="43"/>
      <c r="G12" s="152">
        <f>IFERROR((E12/(E12+F12)*100),0)</f>
        <v>0</v>
      </c>
      <c r="H12" s="41"/>
      <c r="I12" s="41"/>
      <c r="J12" s="154">
        <f>H12-(0.5*I12)</f>
        <v>0</v>
      </c>
      <c r="K12" s="154">
        <f>(((((B12*40.02)+(C12*11.8)+(D12*19.83)+(E12*39.42)+(G12*0.09)+(J12*4.79))-10051)/4349)*40)+360</f>
        <v>267.55575994481489</v>
      </c>
      <c r="L12" s="149"/>
      <c r="M12" s="149"/>
      <c r="N12" s="149"/>
      <c r="O12" s="149"/>
      <c r="P12" s="43"/>
      <c r="Q12" s="152">
        <f>IFERROR((O12/(O12+P12)*100),0)</f>
        <v>0</v>
      </c>
      <c r="R12" s="41"/>
      <c r="S12" s="41"/>
      <c r="T12" s="154">
        <f>R12-(0.5*S12)</f>
        <v>0</v>
      </c>
      <c r="U12" s="154">
        <f>(((((L12*40.02)+(M12*11.8)+(N12*19.83)+(O12*39.42)+(Q12*0.09)+(T12*4.79))-10051)/4349)*40)+400</f>
        <v>307.55575994481489</v>
      </c>
      <c r="V12" s="149"/>
      <c r="W12" s="149"/>
      <c r="X12" s="149"/>
      <c r="Y12" s="149"/>
      <c r="Z12" s="43"/>
      <c r="AA12" s="152">
        <f>IFERROR((Y12/(Y12+Z12)*100),0)</f>
        <v>0</v>
      </c>
      <c r="AB12" s="41"/>
      <c r="AC12" s="41"/>
      <c r="AD12" s="154">
        <f>AB12-(0.5*AC12)</f>
        <v>0</v>
      </c>
      <c r="AE12" s="154">
        <f>(((((V12*40.02)+(W12*11.8)+(X12*19.83)+(Y12*39.42)+(AA12*0.09)+(AD12*4.79))-10051)/4349)*40)+440</f>
        <v>347.55575994481489</v>
      </c>
    </row>
    <row r="13" spans="1:39">
      <c r="A13" s="44"/>
      <c r="B13" s="150"/>
      <c r="C13" s="150"/>
      <c r="D13" s="150"/>
      <c r="E13" s="150"/>
      <c r="F13" s="48"/>
      <c r="G13" s="153">
        <f>IFERROR((E13/(E13+F13)*100),0)</f>
        <v>0</v>
      </c>
      <c r="H13" s="46"/>
      <c r="I13" s="46"/>
      <c r="J13" s="155">
        <f>H13-(0.5*I13)</f>
        <v>0</v>
      </c>
      <c r="K13" s="155">
        <f>(((((B13*40.02)+(C13*11.8)+(D13*19.83)+(E13*39.42)+(G13*0.09)+(J13*4.79))-10051)/4349)*40)+360</f>
        <v>267.55575994481489</v>
      </c>
      <c r="L13" s="150"/>
      <c r="M13" s="150"/>
      <c r="N13" s="150"/>
      <c r="O13" s="150"/>
      <c r="P13" s="48"/>
      <c r="Q13" s="153">
        <f>IFERROR((O13/(O13+P13)*100),0)</f>
        <v>0</v>
      </c>
      <c r="R13" s="46"/>
      <c r="S13" s="46"/>
      <c r="T13" s="155">
        <f>R13-(0.5*S13)</f>
        <v>0</v>
      </c>
      <c r="U13" s="154">
        <f>(((((L13*40.02)+(M13*11.8)+(N13*19.83)+(O13*39.42)+(Q13*0.09)+(T13*4.79))-10051)/4349)*40)+400</f>
        <v>307.55575994481489</v>
      </c>
      <c r="V13" s="150"/>
      <c r="W13" s="150"/>
      <c r="X13" s="150"/>
      <c r="Y13" s="150"/>
      <c r="Z13" s="48"/>
      <c r="AA13" s="153">
        <f>IFERROR((Y13/(Y13+Z13)*100),0)</f>
        <v>0</v>
      </c>
      <c r="AB13" s="46"/>
      <c r="AC13" s="46"/>
      <c r="AD13" s="155">
        <f>AB13-(0.5*AC13)</f>
        <v>0</v>
      </c>
      <c r="AE13" s="155">
        <f>(((((V13*40.02)+(W13*11.8)+(X13*19.83)+(Y13*39.42)+(AA13*0.09)+(AD13*4.79))-10051)/4349)*40)+440</f>
        <v>347.55575994481489</v>
      </c>
    </row>
    <row r="14" spans="1:39" ht="159.6">
      <c r="B14" s="151" t="s">
        <v>32</v>
      </c>
      <c r="C14" s="151" t="s">
        <v>35</v>
      </c>
      <c r="D14" s="151" t="s">
        <v>36</v>
      </c>
      <c r="E14" s="151" t="s">
        <v>37</v>
      </c>
      <c r="J14" s="151" t="s">
        <v>38</v>
      </c>
    </row>
  </sheetData>
  <sheetProtection insertColumns="0" insertRows="0" deleteRows="0" sort="0" autoFilter="0"/>
  <sortState xmlns:xlrd2="http://schemas.microsoft.com/office/spreadsheetml/2017/richdata2" ref="A3:N54">
    <sortCondition ref="A3:A54"/>
  </sortState>
  <mergeCells count="4">
    <mergeCell ref="A1:A2"/>
    <mergeCell ref="B1:K1"/>
    <mergeCell ref="L1:U1"/>
    <mergeCell ref="V1:AE1"/>
  </mergeCells>
  <conditionalFormatting sqref="B3:B13">
    <cfRule type="iconSet" priority="32">
      <iconSet iconSet="4Arrows">
        <cfvo type="percent" val="0"/>
        <cfvo type="num" val="52"/>
        <cfvo type="num" val="76"/>
        <cfvo type="num" val="121"/>
      </iconSet>
    </cfRule>
  </conditionalFormatting>
  <conditionalFormatting sqref="C3:C13">
    <cfRule type="iconSet" priority="31">
      <iconSet iconSet="4Arrows">
        <cfvo type="percent" val="0"/>
        <cfvo type="num" val="18"/>
        <cfvo type="num" val="24"/>
        <cfvo type="num" val="34"/>
      </iconSet>
    </cfRule>
  </conditionalFormatting>
  <conditionalFormatting sqref="D3:D13">
    <cfRule type="iconSet" priority="30">
      <iconSet iconSet="4Arrows">
        <cfvo type="percent" val="0"/>
        <cfvo type="num" val="30"/>
        <cfvo type="num" val="40"/>
        <cfvo type="num" val="60"/>
      </iconSet>
    </cfRule>
  </conditionalFormatting>
  <conditionalFormatting sqref="E3:E13">
    <cfRule type="iconSet" priority="29">
      <iconSet iconSet="4Arrows">
        <cfvo type="percent" val="0"/>
        <cfvo type="num" val="55"/>
        <cfvo type="num" val="73"/>
        <cfvo type="num" val="105"/>
      </iconSet>
    </cfRule>
  </conditionalFormatting>
  <conditionalFormatting sqref="G3:G13">
    <cfRule type="iconSet" priority="36">
      <iconSet iconSet="3Arrows">
        <cfvo type="percent" val="0"/>
        <cfvo type="num" val="91"/>
        <cfvo type="num" val="96"/>
      </iconSet>
    </cfRule>
  </conditionalFormatting>
  <conditionalFormatting sqref="J3:J13">
    <cfRule type="iconSet" priority="33">
      <iconSet iconSet="4Arrows">
        <cfvo type="percent" val="0"/>
        <cfvo type="num" val="5"/>
        <cfvo type="num" val="8"/>
        <cfvo type="num" val="15"/>
      </iconSet>
    </cfRule>
  </conditionalFormatting>
  <conditionalFormatting sqref="K3:K13">
    <cfRule type="iconSet" priority="34">
      <iconSet iconSet="4Arrows">
        <cfvo type="percent" val="0"/>
        <cfvo type="num" val="314"/>
        <cfvo type="num" val="332"/>
        <cfvo type="num" val="365"/>
      </iconSet>
    </cfRule>
  </conditionalFormatting>
  <conditionalFormatting sqref="L3:L13">
    <cfRule type="iconSet" priority="11">
      <iconSet iconSet="4Arrows">
        <cfvo type="percent" val="0"/>
        <cfvo type="num" val="78"/>
        <cfvo type="num" val="94"/>
        <cfvo type="num" val="138"/>
      </iconSet>
    </cfRule>
  </conditionalFormatting>
  <conditionalFormatting sqref="M3:M13">
    <cfRule type="iconSet" priority="10">
      <iconSet iconSet="4Arrows">
        <cfvo type="percent" val="0"/>
        <cfvo type="num" val="23"/>
        <cfvo type="num" val="30"/>
        <cfvo type="num" val="46"/>
      </iconSet>
    </cfRule>
  </conditionalFormatting>
  <conditionalFormatting sqref="N3:N13">
    <cfRule type="iconSet" priority="9">
      <iconSet iconSet="4Arrows">
        <cfvo type="percent" val="0"/>
        <cfvo type="num" val="40"/>
        <cfvo type="num" val="50"/>
        <cfvo type="num" val="65"/>
      </iconSet>
    </cfRule>
  </conditionalFormatting>
  <conditionalFormatting sqref="O3:O13">
    <cfRule type="iconSet" priority="8">
      <iconSet iconSet="4Arrows">
        <cfvo type="percent" val="0"/>
        <cfvo type="num" val="85"/>
        <cfvo type="num" val="105"/>
        <cfvo type="num" val="141"/>
      </iconSet>
    </cfRule>
  </conditionalFormatting>
  <conditionalFormatting sqref="Q3:Q13">
    <cfRule type="iconSet" priority="14">
      <iconSet iconSet="3Arrows">
        <cfvo type="percent" val="0"/>
        <cfvo type="num" val="91"/>
        <cfvo type="num" val="96"/>
      </iconSet>
    </cfRule>
  </conditionalFormatting>
  <conditionalFormatting sqref="T3:T13">
    <cfRule type="iconSet" priority="12">
      <iconSet iconSet="4Arrows">
        <cfvo type="percent" val="0"/>
        <cfvo type="num" val="9.5"/>
        <cfvo type="num" val="12"/>
        <cfvo type="num" val="20.5"/>
      </iconSet>
    </cfRule>
  </conditionalFormatting>
  <conditionalFormatting sqref="U3:U13">
    <cfRule type="iconSet" priority="13">
      <iconSet iconSet="4Arrows">
        <cfvo type="percent" val="0"/>
        <cfvo type="num" val="377"/>
        <cfvo type="num" val="393"/>
        <cfvo type="num" val="427"/>
      </iconSet>
    </cfRule>
  </conditionalFormatting>
  <conditionalFormatting sqref="V3:V13">
    <cfRule type="iconSet" priority="4">
      <iconSet iconSet="4Arrows">
        <cfvo type="percent" val="0"/>
        <cfvo type="num" val="80"/>
        <cfvo type="num" val="105"/>
        <cfvo type="num" val="141"/>
      </iconSet>
    </cfRule>
  </conditionalFormatting>
  <conditionalFormatting sqref="W3:W13">
    <cfRule type="iconSet" priority="3">
      <iconSet iconSet="4Arrows">
        <cfvo type="percent" val="0"/>
        <cfvo type="num" val="24"/>
        <cfvo type="num" val="31"/>
        <cfvo type="num" val="45"/>
      </iconSet>
    </cfRule>
  </conditionalFormatting>
  <conditionalFormatting sqref="X3:X13">
    <cfRule type="iconSet" priority="2">
      <iconSet iconSet="4Arrows">
        <cfvo type="percent" val="0"/>
        <cfvo type="num" val="47"/>
        <cfvo type="num" val="55"/>
        <cfvo type="num" val="70"/>
      </iconSet>
    </cfRule>
  </conditionalFormatting>
  <conditionalFormatting sqref="Y3:Y13">
    <cfRule type="iconSet" priority="1">
      <iconSet iconSet="4Arrows">
        <cfvo type="percent" val="0"/>
        <cfvo type="num" val="96"/>
        <cfvo type="num" val="114"/>
        <cfvo type="num" val="136"/>
      </iconSet>
    </cfRule>
  </conditionalFormatting>
  <conditionalFormatting sqref="AA3:AA13">
    <cfRule type="iconSet" priority="7">
      <iconSet iconSet="3Arrows">
        <cfvo type="percent" val="0"/>
        <cfvo type="num" val="91"/>
        <cfvo type="num" val="96"/>
      </iconSet>
    </cfRule>
  </conditionalFormatting>
  <conditionalFormatting sqref="AD3:AD13">
    <cfRule type="iconSet" priority="5">
      <iconSet iconSet="4Arrows">
        <cfvo type="percent" val="0"/>
        <cfvo type="num" val="12"/>
        <cfvo type="num" val="15.5"/>
        <cfvo type="num" val="22.5"/>
      </iconSet>
    </cfRule>
  </conditionalFormatting>
  <conditionalFormatting sqref="AE3:AE13">
    <cfRule type="iconSet" priority="6">
      <iconSet iconSet="4Arrows">
        <cfvo type="percent" val="0"/>
        <cfvo type="num" val="424"/>
        <cfvo type="num" val="442"/>
        <cfvo type="num" val="467"/>
      </iconSet>
    </cfRule>
  </conditionalFormatting>
  <pageMargins left="0.23622047244094491" right="0.23622047244094491" top="0.74803149606299213" bottom="0.74803149606299213" header="0.31496062992125984" footer="0.31496062992125984"/>
  <pageSetup paperSize="5" scale="58" fitToHeight="0" orientation="landscape" r:id="rId1"/>
  <headerFooter>
    <oddHeader>&amp;L&amp;"KG Red Hands,Bold"&amp;14DIBELS&amp;R&amp;"KG Red Hands,Bold"&amp;14Grade 3</oddHeader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D10"/>
  <sheetViews>
    <sheetView showGridLines="0" view="pageBreakPreview" zoomScale="92" zoomScaleNormal="100" zoomScaleSheetLayoutView="92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3" sqref="S3:T9"/>
    </sheetView>
  </sheetViews>
  <sheetFormatPr defaultColWidth="9.109375" defaultRowHeight="15"/>
  <cols>
    <col min="1" max="1" width="11.88671875" style="3" bestFit="1" customWidth="1"/>
    <col min="2" max="2" width="10.5546875" style="6" customWidth="1"/>
    <col min="3" max="3" width="7.6640625" style="6" bestFit="1" customWidth="1"/>
    <col min="4" max="4" width="11.33203125" style="7" customWidth="1"/>
    <col min="5" max="5" width="9" style="4" bestFit="1" customWidth="1"/>
    <col min="6" max="6" width="10.5546875" style="4" bestFit="1" customWidth="1"/>
    <col min="7" max="7" width="10.33203125" style="3" customWidth="1"/>
    <col min="8" max="8" width="8.6640625" style="6" customWidth="1"/>
    <col min="9" max="10" width="9.6640625" style="6" customWidth="1"/>
    <col min="11" max="11" width="10.6640625" style="6" customWidth="1"/>
    <col min="12" max="12" width="10.33203125" style="17" customWidth="1"/>
    <col min="13" max="13" width="11" style="17" customWidth="1"/>
    <col min="14" max="14" width="10.33203125" style="17" customWidth="1"/>
    <col min="15" max="15" width="9.5546875" style="6" customWidth="1"/>
    <col min="16" max="16" width="13.5546875" style="6" bestFit="1" customWidth="1"/>
    <col min="17" max="17" width="9.109375" style="3" customWidth="1"/>
    <col min="18" max="18" width="10.109375" style="3" bestFit="1" customWidth="1"/>
    <col min="19" max="19" width="10.109375" style="3" customWidth="1"/>
    <col min="20" max="20" width="10.88671875" style="3" customWidth="1"/>
    <col min="21" max="21" width="11.33203125" style="15" customWidth="1"/>
    <col min="22" max="22" width="8.88671875" style="3" customWidth="1"/>
    <col min="23" max="16384" width="9.109375" style="3"/>
  </cols>
  <sheetData>
    <row r="1" spans="1:30" s="13" customFormat="1" ht="16.2" customHeight="1" thickBot="1">
      <c r="A1" s="178" t="s">
        <v>0</v>
      </c>
      <c r="B1" s="180" t="s">
        <v>12</v>
      </c>
      <c r="C1" s="181"/>
      <c r="D1" s="181"/>
      <c r="E1" s="181"/>
      <c r="F1" s="181"/>
      <c r="G1" s="181"/>
      <c r="H1" s="182"/>
      <c r="I1" s="183" t="s">
        <v>13</v>
      </c>
      <c r="J1" s="184"/>
      <c r="K1" s="184"/>
      <c r="L1" s="184"/>
      <c r="M1" s="184"/>
      <c r="N1" s="184"/>
      <c r="O1" s="185"/>
      <c r="P1" s="175" t="s">
        <v>14</v>
      </c>
      <c r="Q1" s="176"/>
      <c r="R1" s="176"/>
      <c r="S1" s="176"/>
      <c r="T1" s="176"/>
      <c r="U1" s="176"/>
      <c r="V1" s="177"/>
      <c r="W1" s="14"/>
      <c r="X1" s="14"/>
      <c r="Y1" s="14"/>
      <c r="Z1" s="14"/>
      <c r="AA1" s="14"/>
      <c r="AB1" s="14"/>
      <c r="AC1" s="14"/>
      <c r="AD1" s="14"/>
    </row>
    <row r="2" spans="1:30" s="2" customFormat="1" ht="43.2" customHeight="1" thickBot="1">
      <c r="A2" s="179"/>
      <c r="B2" s="19" t="s">
        <v>8</v>
      </c>
      <c r="C2" s="19" t="s">
        <v>9</v>
      </c>
      <c r="D2" s="34" t="s">
        <v>10</v>
      </c>
      <c r="E2" s="18" t="s">
        <v>23</v>
      </c>
      <c r="F2" s="18" t="s">
        <v>24</v>
      </c>
      <c r="G2" s="18" t="s">
        <v>22</v>
      </c>
      <c r="H2" s="21" t="s">
        <v>4</v>
      </c>
      <c r="I2" s="32" t="s">
        <v>8</v>
      </c>
      <c r="J2" s="32" t="s">
        <v>9</v>
      </c>
      <c r="K2" s="36" t="s">
        <v>10</v>
      </c>
      <c r="L2" s="33" t="s">
        <v>23</v>
      </c>
      <c r="M2" s="33" t="s">
        <v>24</v>
      </c>
      <c r="N2" s="33" t="s">
        <v>22</v>
      </c>
      <c r="O2" s="33" t="s">
        <v>4</v>
      </c>
      <c r="P2" s="29" t="s">
        <v>8</v>
      </c>
      <c r="Q2" s="29" t="s">
        <v>9</v>
      </c>
      <c r="R2" s="35" t="s">
        <v>10</v>
      </c>
      <c r="S2" s="30" t="s">
        <v>23</v>
      </c>
      <c r="T2" s="30" t="s">
        <v>24</v>
      </c>
      <c r="U2" s="30" t="s">
        <v>22</v>
      </c>
      <c r="V2" s="30" t="s">
        <v>4</v>
      </c>
    </row>
    <row r="3" spans="1:30" ht="15.6" thickBot="1">
      <c r="A3" s="39"/>
      <c r="B3" s="43"/>
      <c r="C3" s="43"/>
      <c r="D3" s="152">
        <f>IFERROR((B3/(B3+C3)*100),0)</f>
        <v>0</v>
      </c>
      <c r="E3" s="66"/>
      <c r="F3" s="41"/>
      <c r="G3" s="161">
        <f>E3-(0.5*F3)</f>
        <v>0</v>
      </c>
      <c r="H3" s="156">
        <f t="shared" ref="H3:H9" si="0">(((((B3*36.42)+(D3*0.06)+(G3*6.29))-4563)/1771)*40)+360</f>
        <v>256.93958215697347</v>
      </c>
      <c r="I3" s="43"/>
      <c r="J3" s="43"/>
      <c r="K3" s="152">
        <f>IFERROR((I3/(I3+J3)*100),0)</f>
        <v>0</v>
      </c>
      <c r="L3" s="66"/>
      <c r="M3" s="41"/>
      <c r="N3" s="161">
        <f>L3-(0.5*M3)</f>
        <v>0</v>
      </c>
      <c r="O3" s="156">
        <f>(((((I3*36.42)+(K3*0.06)+(N3*6.29))-4563)/1771)*40)+400</f>
        <v>296.93958215697347</v>
      </c>
      <c r="P3" s="43"/>
      <c r="Q3" s="43"/>
      <c r="R3" s="152">
        <f>IFERROR((P3/(P3+Q3)*100),0)</f>
        <v>0</v>
      </c>
      <c r="S3" s="66"/>
      <c r="T3" s="41"/>
      <c r="U3" s="161">
        <f>S3-(0.5*T3)</f>
        <v>0</v>
      </c>
      <c r="V3" s="156">
        <f>(((((P3*36.42)+(R3*0.06)+(U3*6.29))-4563)/1771)*40)+440</f>
        <v>336.93958215697347</v>
      </c>
    </row>
    <row r="4" spans="1:30" ht="15.6" thickBot="1">
      <c r="A4" s="44"/>
      <c r="B4" s="48"/>
      <c r="C4" s="48"/>
      <c r="D4" s="153">
        <f t="shared" ref="D4:D9" si="1">IFERROR((B4/(B4+C4)*100),0)</f>
        <v>0</v>
      </c>
      <c r="E4" s="67"/>
      <c r="F4" s="46"/>
      <c r="G4" s="161">
        <f t="shared" ref="G4:G9" si="2">E4-(0.5*F4)</f>
        <v>0</v>
      </c>
      <c r="H4" s="157">
        <f t="shared" si="0"/>
        <v>256.93958215697347</v>
      </c>
      <c r="I4" s="48"/>
      <c r="J4" s="48"/>
      <c r="K4" s="153">
        <f t="shared" ref="K4:K9" si="3">IFERROR((I4/(I4+J4)*100),0)</f>
        <v>0</v>
      </c>
      <c r="L4" s="67"/>
      <c r="M4" s="46"/>
      <c r="N4" s="161">
        <f t="shared" ref="N4:N9" si="4">L4-(0.5*M4)</f>
        <v>0</v>
      </c>
      <c r="O4" s="156">
        <f t="shared" ref="O4:O9" si="5">(((((I4*36.42)+(K4*0.06)+(N4*6.29))-4563)/1771)*40)+400</f>
        <v>296.93958215697347</v>
      </c>
      <c r="P4" s="48"/>
      <c r="Q4" s="48"/>
      <c r="R4" s="153">
        <f t="shared" ref="R4:R9" si="6">IFERROR((P4/(P4+Q4)*100),0)</f>
        <v>0</v>
      </c>
      <c r="S4" s="67"/>
      <c r="T4" s="46"/>
      <c r="U4" s="161">
        <f t="shared" ref="U4:U9" si="7">S4-(0.5*T4)</f>
        <v>0</v>
      </c>
      <c r="V4" s="156">
        <f t="shared" ref="V4:V9" si="8">(((((P4*36.42)+(R4*0.06)+(U4*6.29))-4563)/1771)*40)+440</f>
        <v>336.93958215697347</v>
      </c>
    </row>
    <row r="5" spans="1:30" ht="15.6" thickBot="1">
      <c r="A5" s="44"/>
      <c r="B5" s="48"/>
      <c r="C5" s="48"/>
      <c r="D5" s="153">
        <f t="shared" si="1"/>
        <v>0</v>
      </c>
      <c r="E5" s="67"/>
      <c r="F5" s="46"/>
      <c r="G5" s="161">
        <f t="shared" si="2"/>
        <v>0</v>
      </c>
      <c r="H5" s="157">
        <f t="shared" si="0"/>
        <v>256.93958215697347</v>
      </c>
      <c r="I5" s="48"/>
      <c r="J5" s="48"/>
      <c r="K5" s="153">
        <f t="shared" si="3"/>
        <v>0</v>
      </c>
      <c r="L5" s="67"/>
      <c r="M5" s="46"/>
      <c r="N5" s="161">
        <f t="shared" si="4"/>
        <v>0</v>
      </c>
      <c r="O5" s="156">
        <f t="shared" si="5"/>
        <v>296.93958215697347</v>
      </c>
      <c r="P5" s="48"/>
      <c r="Q5" s="48"/>
      <c r="R5" s="153">
        <f t="shared" si="6"/>
        <v>0</v>
      </c>
      <c r="S5" s="67"/>
      <c r="T5" s="46"/>
      <c r="U5" s="161">
        <f t="shared" si="7"/>
        <v>0</v>
      </c>
      <c r="V5" s="156">
        <f t="shared" si="8"/>
        <v>336.93958215697347</v>
      </c>
    </row>
    <row r="6" spans="1:30" ht="15.6" thickBot="1">
      <c r="A6" s="44"/>
      <c r="B6" s="48"/>
      <c r="C6" s="48"/>
      <c r="D6" s="153">
        <f t="shared" si="1"/>
        <v>0</v>
      </c>
      <c r="E6" s="67"/>
      <c r="F6" s="46"/>
      <c r="G6" s="161">
        <f t="shared" si="2"/>
        <v>0</v>
      </c>
      <c r="H6" s="157">
        <f t="shared" si="0"/>
        <v>256.93958215697347</v>
      </c>
      <c r="I6" s="48"/>
      <c r="J6" s="48"/>
      <c r="K6" s="153">
        <f t="shared" si="3"/>
        <v>0</v>
      </c>
      <c r="L6" s="67"/>
      <c r="M6" s="46"/>
      <c r="N6" s="161">
        <f t="shared" si="4"/>
        <v>0</v>
      </c>
      <c r="O6" s="156">
        <f t="shared" si="5"/>
        <v>296.93958215697347</v>
      </c>
      <c r="P6" s="48"/>
      <c r="Q6" s="48"/>
      <c r="R6" s="153">
        <f t="shared" si="6"/>
        <v>0</v>
      </c>
      <c r="S6" s="67"/>
      <c r="T6" s="46"/>
      <c r="U6" s="161">
        <f t="shared" si="7"/>
        <v>0</v>
      </c>
      <c r="V6" s="156">
        <f t="shared" si="8"/>
        <v>336.93958215697347</v>
      </c>
    </row>
    <row r="7" spans="1:30" ht="15.6" thickBot="1">
      <c r="A7" s="44"/>
      <c r="B7" s="48"/>
      <c r="C7" s="48"/>
      <c r="D7" s="153">
        <f t="shared" si="1"/>
        <v>0</v>
      </c>
      <c r="E7" s="67"/>
      <c r="F7" s="46"/>
      <c r="G7" s="161">
        <f t="shared" si="2"/>
        <v>0</v>
      </c>
      <c r="H7" s="157">
        <f t="shared" si="0"/>
        <v>256.93958215697347</v>
      </c>
      <c r="I7" s="48"/>
      <c r="J7" s="48"/>
      <c r="K7" s="153">
        <f t="shared" si="3"/>
        <v>0</v>
      </c>
      <c r="L7" s="67"/>
      <c r="M7" s="46"/>
      <c r="N7" s="161">
        <f t="shared" si="4"/>
        <v>0</v>
      </c>
      <c r="O7" s="156">
        <f t="shared" si="5"/>
        <v>296.93958215697347</v>
      </c>
      <c r="P7" s="48"/>
      <c r="Q7" s="48"/>
      <c r="R7" s="153">
        <f t="shared" si="6"/>
        <v>0</v>
      </c>
      <c r="S7" s="67"/>
      <c r="T7" s="46"/>
      <c r="U7" s="161">
        <f t="shared" si="7"/>
        <v>0</v>
      </c>
      <c r="V7" s="156">
        <f t="shared" si="8"/>
        <v>336.93958215697347</v>
      </c>
    </row>
    <row r="8" spans="1:30" ht="15.6" thickBot="1">
      <c r="A8" s="44"/>
      <c r="B8" s="48"/>
      <c r="C8" s="48"/>
      <c r="D8" s="153">
        <f>IFERROR((B8/(B8+C8)*100),0)</f>
        <v>0</v>
      </c>
      <c r="E8" s="67"/>
      <c r="F8" s="46"/>
      <c r="G8" s="161">
        <f>E8-(0.5*F8)</f>
        <v>0</v>
      </c>
      <c r="H8" s="157">
        <f t="shared" si="0"/>
        <v>256.93958215697347</v>
      </c>
      <c r="I8" s="48"/>
      <c r="J8" s="48"/>
      <c r="K8" s="153">
        <f>IFERROR((I8/(I8+J8)*100),0)</f>
        <v>0</v>
      </c>
      <c r="L8" s="67"/>
      <c r="M8" s="46"/>
      <c r="N8" s="161">
        <f>L8-(0.5*M8)</f>
        <v>0</v>
      </c>
      <c r="O8" s="156">
        <f>(((((I8*36.42)+(K8*0.06)+(N8*6.29))-4563)/1771)*40)+400</f>
        <v>296.93958215697347</v>
      </c>
      <c r="P8" s="48"/>
      <c r="Q8" s="48"/>
      <c r="R8" s="153">
        <f>IFERROR((P8/(P8+Q8)*100),0)</f>
        <v>0</v>
      </c>
      <c r="S8" s="67"/>
      <c r="T8" s="46"/>
      <c r="U8" s="161">
        <f>S8-(0.5*T8)</f>
        <v>0</v>
      </c>
      <c r="V8" s="156">
        <f>(((((P8*36.42)+(R8*0.06)+(U8*6.29))-4563)/1771)*40)+440</f>
        <v>336.93958215697347</v>
      </c>
    </row>
    <row r="9" spans="1:30">
      <c r="A9" s="44"/>
      <c r="B9" s="48"/>
      <c r="C9" s="48"/>
      <c r="D9" s="153">
        <f t="shared" si="1"/>
        <v>0</v>
      </c>
      <c r="E9" s="67"/>
      <c r="F9" s="46"/>
      <c r="G9" s="161">
        <f t="shared" si="2"/>
        <v>0</v>
      </c>
      <c r="H9" s="157">
        <f t="shared" si="0"/>
        <v>256.93958215697347</v>
      </c>
      <c r="I9" s="48"/>
      <c r="J9" s="48"/>
      <c r="K9" s="153">
        <f t="shared" si="3"/>
        <v>0</v>
      </c>
      <c r="L9" s="67"/>
      <c r="M9" s="46"/>
      <c r="N9" s="161">
        <f t="shared" si="4"/>
        <v>0</v>
      </c>
      <c r="O9" s="156">
        <f t="shared" si="5"/>
        <v>296.93958215697347</v>
      </c>
      <c r="P9" s="48"/>
      <c r="Q9" s="48"/>
      <c r="R9" s="153">
        <f t="shared" si="6"/>
        <v>0</v>
      </c>
      <c r="S9" s="67"/>
      <c r="T9" s="46"/>
      <c r="U9" s="161">
        <f t="shared" si="7"/>
        <v>0</v>
      </c>
      <c r="V9" s="156">
        <f t="shared" si="8"/>
        <v>336.93958215697347</v>
      </c>
    </row>
    <row r="10" spans="1:30" ht="142.94999999999999" customHeight="1">
      <c r="B10" s="151" t="s">
        <v>37</v>
      </c>
      <c r="G10" s="151" t="s">
        <v>38</v>
      </c>
    </row>
  </sheetData>
  <sheetProtection insertColumns="0" insertRows="0" deleteRows="0" sort="0" autoFilter="0"/>
  <sortState xmlns:xlrd2="http://schemas.microsoft.com/office/spreadsheetml/2017/richdata2" ref="A3:Q64">
    <sortCondition ref="A3:A64"/>
  </sortState>
  <mergeCells count="4">
    <mergeCell ref="I1:O1"/>
    <mergeCell ref="P1:V1"/>
    <mergeCell ref="A1:A2"/>
    <mergeCell ref="B1:H1"/>
  </mergeCells>
  <conditionalFormatting sqref="B3:B9">
    <cfRule type="iconSet" priority="10">
      <iconSet iconSet="4Arrows">
        <cfvo type="percent" val="0"/>
        <cfvo type="num" val="62"/>
        <cfvo type="num" val="87"/>
        <cfvo type="num" val="131"/>
      </iconSet>
    </cfRule>
  </conditionalFormatting>
  <conditionalFormatting sqref="D3:D9">
    <cfRule type="iconSet" priority="443">
      <iconSet iconSet="3Arrows">
        <cfvo type="percent" val="0"/>
        <cfvo type="num" val="91"/>
        <cfvo type="num" val="96"/>
      </iconSet>
    </cfRule>
  </conditionalFormatting>
  <conditionalFormatting sqref="G3:G9">
    <cfRule type="iconSet" priority="11">
      <iconSet iconSet="4Arrows">
        <cfvo type="percent" val="0"/>
        <cfvo type="num" val="11"/>
        <cfvo type="num" val="14.5"/>
        <cfvo type="num" val="21"/>
      </iconSet>
    </cfRule>
  </conditionalFormatting>
  <conditionalFormatting sqref="H3:H9">
    <cfRule type="iconSet" priority="9">
      <iconSet iconSet="4Arrows">
        <cfvo type="percent" val="0"/>
        <cfvo type="num" val="310"/>
        <cfvo type="num" val="331"/>
        <cfvo type="num" val="368"/>
      </iconSet>
    </cfRule>
  </conditionalFormatting>
  <conditionalFormatting sqref="I3:I9">
    <cfRule type="iconSet" priority="6">
      <iconSet iconSet="4Arrows">
        <cfvo type="percent" val="0"/>
        <cfvo type="num" val="98"/>
        <cfvo type="num" val="121"/>
        <cfvo type="num" val="159"/>
      </iconSet>
    </cfRule>
  </conditionalFormatting>
  <conditionalFormatting sqref="K3:K9">
    <cfRule type="iconSet" priority="8">
      <iconSet iconSet="3Arrows">
        <cfvo type="percent" val="0"/>
        <cfvo type="num" val="91"/>
        <cfvo type="num" val="96"/>
      </iconSet>
    </cfRule>
  </conditionalFormatting>
  <conditionalFormatting sqref="N3:N9">
    <cfRule type="iconSet" priority="7">
      <iconSet iconSet="4Arrows">
        <cfvo type="percent" val="0"/>
        <cfvo type="num" val="13"/>
        <cfvo type="num" val="16.5"/>
        <cfvo type="num" val="23.5"/>
      </iconSet>
    </cfRule>
  </conditionalFormatting>
  <conditionalFormatting sqref="O3:O9">
    <cfRule type="iconSet" priority="5">
      <iconSet iconSet="4Arrows">
        <cfvo type="percent" val="0"/>
        <cfvo type="num" val="380"/>
        <cfvo type="num" val="399"/>
        <cfvo type="num" val="431"/>
      </iconSet>
    </cfRule>
  </conditionalFormatting>
  <conditionalFormatting sqref="P3:P9">
    <cfRule type="iconSet" priority="2">
      <iconSet iconSet="4Arrows">
        <cfvo type="percent" val="0"/>
        <cfvo type="num" val="99"/>
        <cfvo type="num" val="125"/>
        <cfvo type="num" val="159"/>
      </iconSet>
    </cfRule>
  </conditionalFormatting>
  <conditionalFormatting sqref="R3:R9">
    <cfRule type="iconSet" priority="4">
      <iconSet iconSet="3Arrows">
        <cfvo type="percent" val="0"/>
        <cfvo type="num" val="91"/>
        <cfvo type="num" val="96"/>
      </iconSet>
    </cfRule>
  </conditionalFormatting>
  <conditionalFormatting sqref="U3:U9">
    <cfRule type="iconSet" priority="3">
      <iconSet iconSet="4Arrows">
        <cfvo type="percent" val="0"/>
        <cfvo type="num" val="14"/>
        <cfvo type="num" val="17"/>
        <cfvo type="num" val="28"/>
      </iconSet>
    </cfRule>
  </conditionalFormatting>
  <conditionalFormatting sqref="V3:V9">
    <cfRule type="iconSet" priority="1">
      <iconSet iconSet="4Arrows">
        <cfvo type="percent" val="0"/>
        <cfvo type="num" val="421"/>
        <cfvo type="num" val="442"/>
        <cfvo type="num" val="461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5" scale="76" fitToHeight="0" orientation="landscape" r:id="rId1"/>
  <headerFooter>
    <oddHeader>&amp;L&amp;"KG Red Hands,Bold"&amp;14DIBELS&amp;R&amp;"KG Red Hands,Bold"&amp;14Grade 4</oddHeader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D9"/>
  <sheetViews>
    <sheetView showGridLines="0" view="pageBreakPreview" zoomScaleNormal="100" zoomScaleSheetLayoutView="100" workbookViewId="0">
      <pane xSplit="8" ySplit="2" topLeftCell="I3" activePane="bottomRight" state="frozen"/>
      <selection pane="topRight" activeCell="K1" sqref="K1"/>
      <selection pane="bottomLeft" activeCell="A3" sqref="A3"/>
      <selection pane="bottomRight" activeCell="L3" sqref="L3:M8"/>
    </sheetView>
  </sheetViews>
  <sheetFormatPr defaultColWidth="9.109375" defaultRowHeight="15"/>
  <cols>
    <col min="1" max="1" width="13.33203125" style="3" customWidth="1"/>
    <col min="2" max="2" width="10.33203125" style="6" customWidth="1"/>
    <col min="3" max="3" width="8.33203125" style="6" customWidth="1"/>
    <col min="4" max="4" width="10.6640625" style="7" customWidth="1"/>
    <col min="5" max="5" width="9.33203125" style="4" customWidth="1"/>
    <col min="6" max="6" width="10.5546875" style="4" customWidth="1"/>
    <col min="7" max="7" width="10.33203125" style="3" customWidth="1"/>
    <col min="8" max="8" width="9.33203125" style="6" customWidth="1"/>
    <col min="9" max="9" width="9.5546875" style="6" customWidth="1"/>
    <col min="10" max="10" width="8.6640625" style="6" customWidth="1"/>
    <col min="11" max="11" width="10.6640625" style="17" customWidth="1"/>
    <col min="12" max="12" width="9.33203125" style="4" customWidth="1"/>
    <col min="13" max="13" width="10.5546875" style="4" customWidth="1"/>
    <col min="14" max="14" width="11.109375" style="3" customWidth="1"/>
    <col min="15" max="15" width="9.6640625" style="6" customWidth="1"/>
    <col min="16" max="16" width="10.5546875" style="3" customWidth="1"/>
    <col min="17" max="17" width="8.5546875" style="3" customWidth="1"/>
    <col min="18" max="18" width="10.88671875" style="15" customWidth="1"/>
    <col min="19" max="19" width="9.33203125" style="4" customWidth="1"/>
    <col min="20" max="20" width="10.5546875" style="4" customWidth="1"/>
    <col min="21" max="21" width="11.109375" style="3" customWidth="1"/>
    <col min="22" max="22" width="9" style="3" customWidth="1"/>
    <col min="23" max="16384" width="9.109375" style="3"/>
  </cols>
  <sheetData>
    <row r="1" spans="1:30" s="13" customFormat="1" ht="16.2" customHeight="1" thickBot="1">
      <c r="A1" s="178" t="s">
        <v>0</v>
      </c>
      <c r="B1" s="180" t="s">
        <v>12</v>
      </c>
      <c r="C1" s="181"/>
      <c r="D1" s="181"/>
      <c r="E1" s="181"/>
      <c r="F1" s="181"/>
      <c r="G1" s="181"/>
      <c r="H1" s="182"/>
      <c r="I1" s="183" t="s">
        <v>13</v>
      </c>
      <c r="J1" s="184"/>
      <c r="K1" s="184"/>
      <c r="L1" s="184"/>
      <c r="M1" s="184"/>
      <c r="N1" s="184"/>
      <c r="O1" s="185"/>
      <c r="P1" s="175" t="s">
        <v>14</v>
      </c>
      <c r="Q1" s="176"/>
      <c r="R1" s="176"/>
      <c r="S1" s="176"/>
      <c r="T1" s="176"/>
      <c r="U1" s="176"/>
      <c r="V1" s="177"/>
      <c r="W1" s="14"/>
      <c r="X1" s="14"/>
      <c r="Y1" s="14"/>
      <c r="Z1" s="14"/>
      <c r="AA1" s="14"/>
      <c r="AB1" s="14"/>
      <c r="AC1" s="14"/>
      <c r="AD1" s="14"/>
    </row>
    <row r="2" spans="1:30" s="2" customFormat="1" ht="44.4" customHeight="1" thickBot="1">
      <c r="A2" s="179"/>
      <c r="B2" s="19" t="s">
        <v>8</v>
      </c>
      <c r="C2" s="19" t="s">
        <v>9</v>
      </c>
      <c r="D2" s="34" t="s">
        <v>10</v>
      </c>
      <c r="E2" s="18" t="s">
        <v>23</v>
      </c>
      <c r="F2" s="18" t="s">
        <v>24</v>
      </c>
      <c r="G2" s="18" t="s">
        <v>22</v>
      </c>
      <c r="H2" s="21" t="s">
        <v>4</v>
      </c>
      <c r="I2" s="32" t="s">
        <v>8</v>
      </c>
      <c r="J2" s="32" t="s">
        <v>9</v>
      </c>
      <c r="K2" s="36" t="s">
        <v>10</v>
      </c>
      <c r="L2" s="33" t="s">
        <v>23</v>
      </c>
      <c r="M2" s="33" t="s">
        <v>24</v>
      </c>
      <c r="N2" s="33" t="s">
        <v>22</v>
      </c>
      <c r="O2" s="33" t="s">
        <v>4</v>
      </c>
      <c r="P2" s="29" t="s">
        <v>8</v>
      </c>
      <c r="Q2" s="29" t="s">
        <v>9</v>
      </c>
      <c r="R2" s="35" t="s">
        <v>10</v>
      </c>
      <c r="S2" s="30" t="s">
        <v>23</v>
      </c>
      <c r="T2" s="30" t="s">
        <v>24</v>
      </c>
      <c r="U2" s="30" t="s">
        <v>22</v>
      </c>
      <c r="V2" s="30" t="s">
        <v>4</v>
      </c>
    </row>
    <row r="3" spans="1:30" ht="15.6" thickBot="1">
      <c r="A3" s="39"/>
      <c r="B3" s="43"/>
      <c r="C3" s="43"/>
      <c r="D3" s="152">
        <f t="shared" ref="D3:D8" si="0">IFERROR((B3/(B3+C3)*100),0)</f>
        <v>0</v>
      </c>
      <c r="E3" s="66"/>
      <c r="F3" s="41"/>
      <c r="G3" s="161">
        <f t="shared" ref="G3:G8" si="1">E3-(0.5*F3)</f>
        <v>0</v>
      </c>
      <c r="H3" s="156">
        <f t="shared" ref="H3:H8" si="2">(((((B3*31.12)+(D3*0.03)+(G3*4.58))-4085)/1299)*40)+360</f>
        <v>234.21093148575829</v>
      </c>
      <c r="I3" s="43"/>
      <c r="J3" s="43"/>
      <c r="K3" s="152">
        <f t="shared" ref="K3:K8" si="3">IFERROR((I3/(I3+J3)*100),0)</f>
        <v>0</v>
      </c>
      <c r="L3" s="66"/>
      <c r="M3" s="41"/>
      <c r="N3" s="161">
        <f t="shared" ref="N3:N8" si="4">L3-(0.5*M3)</f>
        <v>0</v>
      </c>
      <c r="O3" s="156">
        <f t="shared" ref="O3:O8" si="5">(((((I3*31.12)+(K3*0.03)+(N3*4.58))-4085)/1299)*40)+400</f>
        <v>274.21093148575829</v>
      </c>
      <c r="P3" s="43"/>
      <c r="Q3" s="43"/>
      <c r="R3" s="152">
        <f t="shared" ref="R3:R8" si="6">IFERROR((P3/(P3+Q3)*100),0)</f>
        <v>0</v>
      </c>
      <c r="S3" s="66"/>
      <c r="T3" s="41"/>
      <c r="U3" s="161">
        <f t="shared" ref="U3:U8" si="7">S3-(0.5*T3)</f>
        <v>0</v>
      </c>
      <c r="V3" s="156">
        <f t="shared" ref="V3:V8" si="8">(((((P3*31.12)+(R3*0.03)+(U3*4.58))-4085)/1299)*40)+440</f>
        <v>314.21093148575829</v>
      </c>
    </row>
    <row r="4" spans="1:30" ht="15.6" thickBot="1">
      <c r="A4" s="39"/>
      <c r="B4" s="43"/>
      <c r="C4" s="43"/>
      <c r="D4" s="152">
        <f t="shared" si="0"/>
        <v>0</v>
      </c>
      <c r="E4" s="66"/>
      <c r="F4" s="41"/>
      <c r="G4" s="161">
        <f t="shared" si="1"/>
        <v>0</v>
      </c>
      <c r="H4" s="156">
        <f t="shared" si="2"/>
        <v>234.21093148575829</v>
      </c>
      <c r="I4" s="43"/>
      <c r="J4" s="43"/>
      <c r="K4" s="152">
        <f t="shared" si="3"/>
        <v>0</v>
      </c>
      <c r="L4" s="66"/>
      <c r="M4" s="41"/>
      <c r="N4" s="161">
        <f t="shared" si="4"/>
        <v>0</v>
      </c>
      <c r="O4" s="156">
        <f t="shared" si="5"/>
        <v>274.21093148575829</v>
      </c>
      <c r="P4" s="43"/>
      <c r="Q4" s="43"/>
      <c r="R4" s="152">
        <f t="shared" si="6"/>
        <v>0</v>
      </c>
      <c r="S4" s="66"/>
      <c r="T4" s="41"/>
      <c r="U4" s="161">
        <f t="shared" si="7"/>
        <v>0</v>
      </c>
      <c r="V4" s="156">
        <f t="shared" si="8"/>
        <v>314.21093148575829</v>
      </c>
    </row>
    <row r="5" spans="1:30" ht="15.6" thickBot="1">
      <c r="A5" s="39"/>
      <c r="B5" s="43"/>
      <c r="C5" s="43"/>
      <c r="D5" s="152">
        <f t="shared" si="0"/>
        <v>0</v>
      </c>
      <c r="E5" s="66"/>
      <c r="F5" s="41"/>
      <c r="G5" s="161">
        <f t="shared" si="1"/>
        <v>0</v>
      </c>
      <c r="H5" s="156">
        <f t="shared" si="2"/>
        <v>234.21093148575829</v>
      </c>
      <c r="I5" s="43"/>
      <c r="J5" s="43"/>
      <c r="K5" s="152">
        <f t="shared" si="3"/>
        <v>0</v>
      </c>
      <c r="L5" s="66"/>
      <c r="M5" s="41"/>
      <c r="N5" s="161">
        <f t="shared" si="4"/>
        <v>0</v>
      </c>
      <c r="O5" s="156">
        <f t="shared" si="5"/>
        <v>274.21093148575829</v>
      </c>
      <c r="P5" s="43"/>
      <c r="Q5" s="43"/>
      <c r="R5" s="152">
        <f t="shared" si="6"/>
        <v>0</v>
      </c>
      <c r="S5" s="66"/>
      <c r="T5" s="41"/>
      <c r="U5" s="161">
        <f t="shared" si="7"/>
        <v>0</v>
      </c>
      <c r="V5" s="156">
        <f t="shared" si="8"/>
        <v>314.21093148575829</v>
      </c>
    </row>
    <row r="6" spans="1:30" ht="15.6" thickBot="1">
      <c r="A6" s="44"/>
      <c r="B6" s="48"/>
      <c r="C6" s="48"/>
      <c r="D6" s="153">
        <f t="shared" si="0"/>
        <v>0</v>
      </c>
      <c r="E6" s="67"/>
      <c r="F6" s="46"/>
      <c r="G6" s="161">
        <f t="shared" si="1"/>
        <v>0</v>
      </c>
      <c r="H6" s="157">
        <f t="shared" si="2"/>
        <v>234.21093148575829</v>
      </c>
      <c r="I6" s="48"/>
      <c r="J6" s="48"/>
      <c r="K6" s="153">
        <f t="shared" si="3"/>
        <v>0</v>
      </c>
      <c r="L6" s="67"/>
      <c r="M6" s="46"/>
      <c r="N6" s="161">
        <f t="shared" si="4"/>
        <v>0</v>
      </c>
      <c r="O6" s="156">
        <f t="shared" si="5"/>
        <v>274.21093148575829</v>
      </c>
      <c r="P6" s="48"/>
      <c r="Q6" s="48"/>
      <c r="R6" s="153">
        <f t="shared" si="6"/>
        <v>0</v>
      </c>
      <c r="S6" s="67"/>
      <c r="T6" s="46"/>
      <c r="U6" s="161">
        <f t="shared" si="7"/>
        <v>0</v>
      </c>
      <c r="V6" s="156">
        <f t="shared" si="8"/>
        <v>314.21093148575829</v>
      </c>
    </row>
    <row r="7" spans="1:30" ht="15.6" thickBot="1">
      <c r="A7" s="44"/>
      <c r="B7" s="48"/>
      <c r="C7" s="48"/>
      <c r="D7" s="153">
        <f t="shared" si="0"/>
        <v>0</v>
      </c>
      <c r="E7" s="67"/>
      <c r="F7" s="46"/>
      <c r="G7" s="161">
        <f t="shared" si="1"/>
        <v>0</v>
      </c>
      <c r="H7" s="157">
        <f t="shared" si="2"/>
        <v>234.21093148575829</v>
      </c>
      <c r="I7" s="48"/>
      <c r="J7" s="48"/>
      <c r="K7" s="153">
        <f t="shared" si="3"/>
        <v>0</v>
      </c>
      <c r="L7" s="67"/>
      <c r="M7" s="46"/>
      <c r="N7" s="161">
        <f t="shared" si="4"/>
        <v>0</v>
      </c>
      <c r="O7" s="156">
        <f t="shared" si="5"/>
        <v>274.21093148575829</v>
      </c>
      <c r="P7" s="48"/>
      <c r="Q7" s="48"/>
      <c r="R7" s="153">
        <f t="shared" si="6"/>
        <v>0</v>
      </c>
      <c r="S7" s="67"/>
      <c r="T7" s="46"/>
      <c r="U7" s="161">
        <f t="shared" si="7"/>
        <v>0</v>
      </c>
      <c r="V7" s="156">
        <f t="shared" si="8"/>
        <v>314.21093148575829</v>
      </c>
    </row>
    <row r="8" spans="1:30">
      <c r="A8" s="44"/>
      <c r="B8" s="48"/>
      <c r="C8" s="48"/>
      <c r="D8" s="153">
        <f t="shared" si="0"/>
        <v>0</v>
      </c>
      <c r="E8" s="67"/>
      <c r="F8" s="46"/>
      <c r="G8" s="161">
        <f t="shared" si="1"/>
        <v>0</v>
      </c>
      <c r="H8" s="157">
        <f t="shared" si="2"/>
        <v>234.21093148575829</v>
      </c>
      <c r="I8" s="48"/>
      <c r="J8" s="48"/>
      <c r="K8" s="153">
        <f t="shared" si="3"/>
        <v>0</v>
      </c>
      <c r="L8" s="67"/>
      <c r="M8" s="46"/>
      <c r="N8" s="161">
        <f t="shared" si="4"/>
        <v>0</v>
      </c>
      <c r="O8" s="156">
        <f t="shared" si="5"/>
        <v>274.21093148575829</v>
      </c>
      <c r="P8" s="48"/>
      <c r="Q8" s="48"/>
      <c r="R8" s="153">
        <f t="shared" si="6"/>
        <v>0</v>
      </c>
      <c r="S8" s="67"/>
      <c r="T8" s="46"/>
      <c r="U8" s="161">
        <f t="shared" si="7"/>
        <v>0</v>
      </c>
      <c r="V8" s="156">
        <f t="shared" si="8"/>
        <v>314.21093148575829</v>
      </c>
    </row>
    <row r="9" spans="1:30" ht="145.19999999999999" customHeight="1">
      <c r="B9" s="151" t="s">
        <v>37</v>
      </c>
      <c r="G9" s="151" t="s">
        <v>38</v>
      </c>
      <c r="N9" s="151"/>
      <c r="U9" s="151"/>
    </row>
  </sheetData>
  <sheetProtection insertColumns="0" insertRows="0" deleteRows="0" sort="0" autoFilter="0"/>
  <mergeCells count="4">
    <mergeCell ref="A1:A2"/>
    <mergeCell ref="B1:H1"/>
    <mergeCell ref="I1:O1"/>
    <mergeCell ref="P1:V1"/>
  </mergeCells>
  <conditionalFormatting sqref="B3:B8">
    <cfRule type="iconSet" priority="15">
      <iconSet iconSet="4Arrows">
        <cfvo type="percent" val="0"/>
        <cfvo type="num" val="81"/>
        <cfvo type="num" val="103"/>
        <cfvo type="num" val="139"/>
      </iconSet>
    </cfRule>
  </conditionalFormatting>
  <conditionalFormatting sqref="D3:D8">
    <cfRule type="iconSet" priority="27">
      <iconSet iconSet="3Arrows">
        <cfvo type="percent" val="0"/>
        <cfvo type="num" val="91"/>
        <cfvo type="num" val="96"/>
      </iconSet>
    </cfRule>
  </conditionalFormatting>
  <conditionalFormatting sqref="G3:G8">
    <cfRule type="iconSet" priority="14">
      <iconSet iconSet="4Arrows">
        <cfvo type="percent" val="0"/>
        <cfvo type="num" val="10.5"/>
        <cfvo type="num" val="13.5"/>
        <cfvo type="num" val="20"/>
      </iconSet>
    </cfRule>
  </conditionalFormatting>
  <conditionalFormatting sqref="H3:H8">
    <cfRule type="iconSet" priority="16">
      <iconSet iconSet="4Arrows">
        <cfvo type="percent" val="0"/>
        <cfvo type="num" val="313"/>
        <cfvo type="num" val="335"/>
        <cfvo type="num" val="370"/>
      </iconSet>
    </cfRule>
  </conditionalFormatting>
  <conditionalFormatting sqref="I3:I8">
    <cfRule type="iconSet" priority="6">
      <iconSet iconSet="4Arrows">
        <cfvo type="percent" val="0"/>
        <cfvo type="num" val="108"/>
        <cfvo type="num" val="122"/>
        <cfvo type="num" val="149"/>
      </iconSet>
    </cfRule>
  </conditionalFormatting>
  <conditionalFormatting sqref="K3:K8">
    <cfRule type="iconSet" priority="8">
      <iconSet iconSet="3Arrows">
        <cfvo type="percent" val="0"/>
        <cfvo type="num" val="91"/>
        <cfvo type="num" val="96"/>
      </iconSet>
    </cfRule>
  </conditionalFormatting>
  <conditionalFormatting sqref="N3:N8">
    <cfRule type="iconSet" priority="5">
      <iconSet iconSet="4Arrows">
        <cfvo type="percent" val="0"/>
        <cfvo type="num" val="14.5"/>
        <cfvo type="num" val="17"/>
        <cfvo type="num" val="27"/>
      </iconSet>
    </cfRule>
  </conditionalFormatting>
  <conditionalFormatting sqref="O3:O8">
    <cfRule type="iconSet" priority="7">
      <iconSet iconSet="4Arrows">
        <cfvo type="percent" val="0"/>
        <cfvo type="num" val="380"/>
        <cfvo type="num" val="394"/>
        <cfvo type="num" val="421"/>
      </iconSet>
    </cfRule>
  </conditionalFormatting>
  <conditionalFormatting sqref="P3:P8">
    <cfRule type="iconSet" priority="2">
      <iconSet iconSet="4Arrows">
        <cfvo type="percent" val="0"/>
        <cfvo type="num" val="124"/>
        <cfvo type="num" val="137"/>
        <cfvo type="num" val="157"/>
      </iconSet>
    </cfRule>
  </conditionalFormatting>
  <conditionalFormatting sqref="R3:R8">
    <cfRule type="iconSet" priority="4">
      <iconSet iconSet="3Arrows">
        <cfvo type="percent" val="0"/>
        <cfvo type="num" val="91"/>
        <cfvo type="num" val="96"/>
      </iconSet>
    </cfRule>
  </conditionalFormatting>
  <conditionalFormatting sqref="U3:U8">
    <cfRule type="iconSet" priority="1">
      <iconSet iconSet="4Arrows">
        <cfvo type="percent" val="0"/>
        <cfvo type="num" val="18"/>
        <cfvo type="num" val="21"/>
        <cfvo type="num" val="29.5"/>
      </iconSet>
    </cfRule>
  </conditionalFormatting>
  <conditionalFormatting sqref="V3:V8">
    <cfRule type="iconSet" priority="3">
      <iconSet iconSet="4Arrows">
        <cfvo type="percent" val="0"/>
        <cfvo type="num" val="436"/>
        <cfvo type="num" val="449"/>
        <cfvo type="num" val="469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0" fitToHeight="0" orientation="landscape" r:id="rId1"/>
  <headerFooter>
    <oddHeader>&amp;L&amp;"KG Red Hands,Bold"&amp;14DIBELS&amp;R&amp;"KG Red Hands,Bold"&amp;14Grade 5</oddHeader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D1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3" sqref="L3:M6"/>
    </sheetView>
  </sheetViews>
  <sheetFormatPr defaultColWidth="9.109375" defaultRowHeight="15"/>
  <cols>
    <col min="1" max="1" width="9.21875" style="3" bestFit="1" customWidth="1"/>
    <col min="2" max="2" width="9.6640625" style="6" customWidth="1"/>
    <col min="3" max="3" width="8.33203125" style="6" customWidth="1"/>
    <col min="4" max="4" width="10.5546875" style="7" customWidth="1"/>
    <col min="5" max="5" width="9.44140625" style="4" customWidth="1"/>
    <col min="6" max="6" width="11.109375" style="4" customWidth="1"/>
    <col min="7" max="7" width="11.5546875" style="3" customWidth="1"/>
    <col min="8" max="8" width="7.109375" style="6" bestFit="1" customWidth="1"/>
    <col min="9" max="9" width="11.33203125" style="6" customWidth="1"/>
    <col min="10" max="10" width="8.6640625" style="6" customWidth="1"/>
    <col min="11" max="11" width="11.33203125" style="17" customWidth="1"/>
    <col min="12" max="12" width="11.109375" style="17" customWidth="1"/>
    <col min="13" max="13" width="11.33203125" style="17" customWidth="1"/>
    <col min="14" max="14" width="11.5546875" style="6" customWidth="1"/>
    <col min="15" max="15" width="9.44140625" style="6" customWidth="1"/>
    <col min="16" max="16" width="11.33203125" style="3" customWidth="1"/>
    <col min="17" max="17" width="8.33203125" style="3" customWidth="1"/>
    <col min="18" max="18" width="12.44140625" style="15" customWidth="1"/>
    <col min="19" max="20" width="11.33203125" style="15" customWidth="1"/>
    <col min="21" max="21" width="10.109375" style="6" customWidth="1"/>
    <col min="22" max="22" width="8.5546875" style="3" customWidth="1"/>
    <col min="23" max="16384" width="9.109375" style="3"/>
  </cols>
  <sheetData>
    <row r="1" spans="1:30" s="13" customFormat="1" ht="16.2" customHeight="1" thickBot="1">
      <c r="A1" s="178" t="s">
        <v>0</v>
      </c>
      <c r="B1" s="180" t="s">
        <v>12</v>
      </c>
      <c r="C1" s="181"/>
      <c r="D1" s="181"/>
      <c r="E1" s="181"/>
      <c r="F1" s="181"/>
      <c r="G1" s="181"/>
      <c r="H1" s="182"/>
      <c r="I1" s="183" t="s">
        <v>13</v>
      </c>
      <c r="J1" s="184"/>
      <c r="K1" s="184"/>
      <c r="L1" s="184"/>
      <c r="M1" s="184"/>
      <c r="N1" s="184"/>
      <c r="O1" s="185"/>
      <c r="P1" s="175" t="s">
        <v>14</v>
      </c>
      <c r="Q1" s="176"/>
      <c r="R1" s="176"/>
      <c r="S1" s="176"/>
      <c r="T1" s="176"/>
      <c r="U1" s="176"/>
      <c r="V1" s="177"/>
      <c r="W1" s="14"/>
      <c r="X1" s="14"/>
      <c r="Y1" s="14"/>
      <c r="Z1" s="14"/>
      <c r="AA1" s="14"/>
      <c r="AB1" s="14"/>
      <c r="AC1" s="14"/>
      <c r="AD1" s="14"/>
    </row>
    <row r="2" spans="1:30" s="2" customFormat="1" ht="47.4" thickBot="1">
      <c r="A2" s="179"/>
      <c r="B2" s="19" t="s">
        <v>8</v>
      </c>
      <c r="C2" s="19" t="s">
        <v>9</v>
      </c>
      <c r="D2" s="34" t="s">
        <v>10</v>
      </c>
      <c r="E2" s="18" t="s">
        <v>23</v>
      </c>
      <c r="F2" s="18" t="s">
        <v>24</v>
      </c>
      <c r="G2" s="18" t="s">
        <v>22</v>
      </c>
      <c r="H2" s="21" t="s">
        <v>4</v>
      </c>
      <c r="I2" s="32" t="s">
        <v>8</v>
      </c>
      <c r="J2" s="32" t="s">
        <v>9</v>
      </c>
      <c r="K2" s="36" t="s">
        <v>10</v>
      </c>
      <c r="L2" s="33" t="s">
        <v>23</v>
      </c>
      <c r="M2" s="33" t="s">
        <v>24</v>
      </c>
      <c r="N2" s="33" t="s">
        <v>22</v>
      </c>
      <c r="O2" s="33" t="s">
        <v>4</v>
      </c>
      <c r="P2" s="29" t="s">
        <v>8</v>
      </c>
      <c r="Q2" s="29" t="s">
        <v>9</v>
      </c>
      <c r="R2" s="35" t="s">
        <v>10</v>
      </c>
      <c r="S2" s="28" t="s">
        <v>23</v>
      </c>
      <c r="T2" s="28" t="s">
        <v>24</v>
      </c>
      <c r="U2" s="28" t="s">
        <v>22</v>
      </c>
      <c r="V2" s="30" t="s">
        <v>4</v>
      </c>
    </row>
    <row r="3" spans="1:30" ht="15.6" thickBot="1">
      <c r="A3" s="39"/>
      <c r="B3" s="43"/>
      <c r="C3" s="43"/>
      <c r="D3" s="152">
        <f>IFERROR((B3/(B3+C3)*100),0)</f>
        <v>0</v>
      </c>
      <c r="E3" s="66"/>
      <c r="F3" s="41"/>
      <c r="G3" s="161">
        <f t="shared" ref="G3:G11" si="0">E3-(0.5*F3)</f>
        <v>0</v>
      </c>
      <c r="H3" s="158">
        <f t="shared" ref="H3:H11" si="1">(((((B3*40.71)+(D3*0.05)+(G3*5.03))-6087)/1685)*40)+360</f>
        <v>215.50148367952522</v>
      </c>
      <c r="I3" s="43"/>
      <c r="J3" s="43"/>
      <c r="K3" s="152">
        <f>IFERROR((I3/(I3+J3)*100),0)</f>
        <v>0</v>
      </c>
      <c r="L3" s="66"/>
      <c r="M3" s="41"/>
      <c r="N3" s="161">
        <f t="shared" ref="N3:N11" si="2">L3-(0.5*M3)</f>
        <v>0</v>
      </c>
      <c r="O3" s="158">
        <f>(((((I3*40.71)+(K3*0.05)+(N3*5.03))-6087)/1685)*40)+400</f>
        <v>255.50148367952522</v>
      </c>
      <c r="P3" s="43"/>
      <c r="Q3" s="43"/>
      <c r="R3" s="152">
        <f>IFERROR((P3/(P3+Q3)*100),0)</f>
        <v>0</v>
      </c>
      <c r="S3" s="66"/>
      <c r="T3" s="41"/>
      <c r="U3" s="161">
        <f t="shared" ref="U3:U11" si="3">S3-(0.5*T3)</f>
        <v>0</v>
      </c>
      <c r="V3" s="158">
        <f>(((((P3*40.71)+(R3*0.05)+(U3*5.03))-6087)/1685)*40)+440</f>
        <v>295.50148367952522</v>
      </c>
    </row>
    <row r="4" spans="1:30" ht="15.6" thickBot="1">
      <c r="A4" s="44"/>
      <c r="B4" s="48"/>
      <c r="C4" s="48"/>
      <c r="D4" s="153">
        <f t="shared" ref="D4:D11" si="4">IFERROR((B4/(B4+C4)*100),0)</f>
        <v>0</v>
      </c>
      <c r="E4" s="67"/>
      <c r="F4" s="46"/>
      <c r="G4" s="161">
        <f t="shared" si="0"/>
        <v>0</v>
      </c>
      <c r="H4" s="159">
        <f t="shared" si="1"/>
        <v>215.50148367952522</v>
      </c>
      <c r="I4" s="48"/>
      <c r="J4" s="48"/>
      <c r="K4" s="153">
        <f t="shared" ref="K4:K11" si="5">IFERROR((I4/(I4+J4)*100),0)</f>
        <v>0</v>
      </c>
      <c r="L4" s="67"/>
      <c r="M4" s="46"/>
      <c r="N4" s="161">
        <f t="shared" si="2"/>
        <v>0</v>
      </c>
      <c r="O4" s="158">
        <f t="shared" ref="O4:O11" si="6">(((((I4*40.71)+(K4*0.05)+(N4*5.03))-6087)/1685)*40)+400</f>
        <v>255.50148367952522</v>
      </c>
      <c r="P4" s="48"/>
      <c r="Q4" s="48"/>
      <c r="R4" s="153">
        <f t="shared" ref="R4:R11" si="7">IFERROR((P4/(P4+Q4)*100),0)</f>
        <v>0</v>
      </c>
      <c r="S4" s="67"/>
      <c r="T4" s="46"/>
      <c r="U4" s="161">
        <f t="shared" si="3"/>
        <v>0</v>
      </c>
      <c r="V4" s="158">
        <f t="shared" ref="V4:V11" si="8">(((((P4*40.71)+(R4*0.05)+(U4*5.03))-6087)/1685)*40)+440</f>
        <v>295.50148367952522</v>
      </c>
    </row>
    <row r="5" spans="1:30" ht="15.6" thickBot="1">
      <c r="A5" s="44"/>
      <c r="B5" s="48"/>
      <c r="C5" s="48"/>
      <c r="D5" s="153">
        <f t="shared" si="4"/>
        <v>0</v>
      </c>
      <c r="E5" s="67"/>
      <c r="F5" s="46"/>
      <c r="G5" s="161">
        <f t="shared" si="0"/>
        <v>0</v>
      </c>
      <c r="H5" s="159">
        <f t="shared" si="1"/>
        <v>215.50148367952522</v>
      </c>
      <c r="I5" s="48"/>
      <c r="J5" s="48"/>
      <c r="K5" s="153">
        <f t="shared" si="5"/>
        <v>0</v>
      </c>
      <c r="L5" s="67"/>
      <c r="M5" s="46"/>
      <c r="N5" s="161">
        <f t="shared" si="2"/>
        <v>0</v>
      </c>
      <c r="O5" s="158">
        <f t="shared" si="6"/>
        <v>255.50148367952522</v>
      </c>
      <c r="P5" s="48"/>
      <c r="Q5" s="48"/>
      <c r="R5" s="153">
        <f t="shared" si="7"/>
        <v>0</v>
      </c>
      <c r="S5" s="67"/>
      <c r="T5" s="46"/>
      <c r="U5" s="161">
        <f t="shared" si="3"/>
        <v>0</v>
      </c>
      <c r="V5" s="158">
        <f t="shared" si="8"/>
        <v>295.50148367952522</v>
      </c>
    </row>
    <row r="6" spans="1:30" ht="15.6" thickBot="1">
      <c r="A6" s="44"/>
      <c r="B6" s="48"/>
      <c r="C6" s="48"/>
      <c r="D6" s="153">
        <f>IFERROR((B6/(B6+C6)*100),0)</f>
        <v>0</v>
      </c>
      <c r="E6" s="67"/>
      <c r="F6" s="46"/>
      <c r="G6" s="161">
        <f>E6-(0.5*F6)</f>
        <v>0</v>
      </c>
      <c r="H6" s="159">
        <f>(((((B6*40.71)+(D6*0.05)+(G6*5.03))-6087)/1685)*40)+360</f>
        <v>215.50148367952522</v>
      </c>
      <c r="I6" s="48"/>
      <c r="J6" s="48"/>
      <c r="K6" s="153">
        <f>IFERROR((I6/(I6+J6)*100),0)</f>
        <v>0</v>
      </c>
      <c r="L6" s="67"/>
      <c r="M6" s="46"/>
      <c r="N6" s="161">
        <f>L6-(0.5*M6)</f>
        <v>0</v>
      </c>
      <c r="O6" s="158">
        <f>(((((I6*40.71)+(K6*0.05)+(N6*5.03))-6087)/1685)*40)+400</f>
        <v>255.50148367952522</v>
      </c>
      <c r="P6" s="48"/>
      <c r="Q6" s="48"/>
      <c r="R6" s="153">
        <f>IFERROR((P6/(P6+Q6)*100),0)</f>
        <v>0</v>
      </c>
      <c r="S6" s="67"/>
      <c r="T6" s="46"/>
      <c r="U6" s="161">
        <f>S6-(0.5*T6)</f>
        <v>0</v>
      </c>
      <c r="V6" s="158">
        <f>(((((P6*40.71)+(R6*0.05)+(U6*5.03))-6087)/1685)*40)+440</f>
        <v>295.50148367952522</v>
      </c>
    </row>
    <row r="7" spans="1:30" ht="15.6" thickBot="1">
      <c r="A7" s="44"/>
      <c r="B7" s="48"/>
      <c r="C7" s="48"/>
      <c r="D7" s="153">
        <f t="shared" si="4"/>
        <v>0</v>
      </c>
      <c r="E7" s="67"/>
      <c r="F7" s="46"/>
      <c r="G7" s="161">
        <f t="shared" si="0"/>
        <v>0</v>
      </c>
      <c r="H7" s="159">
        <f t="shared" si="1"/>
        <v>215.50148367952522</v>
      </c>
      <c r="I7" s="48"/>
      <c r="J7" s="48"/>
      <c r="K7" s="153">
        <f t="shared" si="5"/>
        <v>0</v>
      </c>
      <c r="L7" s="67"/>
      <c r="M7" s="46"/>
      <c r="N7" s="161">
        <f t="shared" si="2"/>
        <v>0</v>
      </c>
      <c r="O7" s="158">
        <f t="shared" si="6"/>
        <v>255.50148367952522</v>
      </c>
      <c r="P7" s="48"/>
      <c r="Q7" s="48"/>
      <c r="R7" s="153">
        <f t="shared" si="7"/>
        <v>0</v>
      </c>
      <c r="S7" s="67"/>
      <c r="T7" s="46"/>
      <c r="U7" s="161">
        <f t="shared" si="3"/>
        <v>0</v>
      </c>
      <c r="V7" s="158">
        <f t="shared" si="8"/>
        <v>295.50148367952522</v>
      </c>
    </row>
    <row r="8" spans="1:30" ht="15.6" thickBot="1">
      <c r="A8" s="44"/>
      <c r="B8" s="48"/>
      <c r="C8" s="48"/>
      <c r="D8" s="153">
        <f t="shared" si="4"/>
        <v>0</v>
      </c>
      <c r="E8" s="67"/>
      <c r="F8" s="46"/>
      <c r="G8" s="161">
        <f t="shared" si="0"/>
        <v>0</v>
      </c>
      <c r="H8" s="159">
        <f t="shared" si="1"/>
        <v>215.50148367952522</v>
      </c>
      <c r="I8" s="48"/>
      <c r="J8" s="48"/>
      <c r="K8" s="153">
        <f t="shared" si="5"/>
        <v>0</v>
      </c>
      <c r="L8" s="67"/>
      <c r="M8" s="46"/>
      <c r="N8" s="161">
        <f t="shared" si="2"/>
        <v>0</v>
      </c>
      <c r="O8" s="158">
        <f t="shared" si="6"/>
        <v>255.50148367952522</v>
      </c>
      <c r="P8" s="48"/>
      <c r="Q8" s="48"/>
      <c r="R8" s="153">
        <f t="shared" si="7"/>
        <v>0</v>
      </c>
      <c r="S8" s="67"/>
      <c r="T8" s="46"/>
      <c r="U8" s="161">
        <f t="shared" si="3"/>
        <v>0</v>
      </c>
      <c r="V8" s="158">
        <f t="shared" si="8"/>
        <v>295.50148367952522</v>
      </c>
    </row>
    <row r="9" spans="1:30" ht="15.6" thickBot="1">
      <c r="A9" s="44"/>
      <c r="B9" s="48"/>
      <c r="C9" s="48"/>
      <c r="D9" s="153">
        <f t="shared" si="4"/>
        <v>0</v>
      </c>
      <c r="E9" s="67"/>
      <c r="F9" s="46"/>
      <c r="G9" s="161">
        <f t="shared" si="0"/>
        <v>0</v>
      </c>
      <c r="H9" s="159">
        <f t="shared" si="1"/>
        <v>215.50148367952522</v>
      </c>
      <c r="I9" s="48"/>
      <c r="J9" s="48"/>
      <c r="K9" s="153">
        <f t="shared" si="5"/>
        <v>0</v>
      </c>
      <c r="L9" s="67"/>
      <c r="M9" s="46"/>
      <c r="N9" s="161">
        <f t="shared" si="2"/>
        <v>0</v>
      </c>
      <c r="O9" s="158">
        <f t="shared" si="6"/>
        <v>255.50148367952522</v>
      </c>
      <c r="P9" s="48"/>
      <c r="Q9" s="48"/>
      <c r="R9" s="153">
        <f t="shared" si="7"/>
        <v>0</v>
      </c>
      <c r="S9" s="67"/>
      <c r="T9" s="46"/>
      <c r="U9" s="161">
        <f t="shared" si="3"/>
        <v>0</v>
      </c>
      <c r="V9" s="158">
        <f t="shared" si="8"/>
        <v>295.50148367952522</v>
      </c>
    </row>
    <row r="10" spans="1:30" ht="15.6" thickBot="1">
      <c r="A10" s="44"/>
      <c r="B10" s="48"/>
      <c r="C10" s="48"/>
      <c r="D10" s="153">
        <f>IFERROR((B10/(B10+C10)*100),0)</f>
        <v>0</v>
      </c>
      <c r="E10" s="67"/>
      <c r="F10" s="46"/>
      <c r="G10" s="161">
        <f>E10-(0.5*F10)</f>
        <v>0</v>
      </c>
      <c r="H10" s="159">
        <f>(((((B10*40.71)+(D10*0.05)+(G10*5.03))-6087)/1685)*40)+360</f>
        <v>215.50148367952522</v>
      </c>
      <c r="I10" s="48"/>
      <c r="J10" s="48"/>
      <c r="K10" s="153">
        <f>IFERROR((I10/(I10+J10)*100),0)</f>
        <v>0</v>
      </c>
      <c r="L10" s="67"/>
      <c r="M10" s="46"/>
      <c r="N10" s="161">
        <f>L10-(0.5*M10)</f>
        <v>0</v>
      </c>
      <c r="O10" s="158">
        <f>(((((I10*40.71)+(K10*0.05)+(N10*5.03))-6087)/1685)*40)+400</f>
        <v>255.50148367952522</v>
      </c>
      <c r="P10" s="48"/>
      <c r="Q10" s="48"/>
      <c r="R10" s="153">
        <f>IFERROR((P10/(P10+Q10)*100),0)</f>
        <v>0</v>
      </c>
      <c r="S10" s="67"/>
      <c r="T10" s="46"/>
      <c r="U10" s="161">
        <f>S10-(0.5*T10)</f>
        <v>0</v>
      </c>
      <c r="V10" s="158">
        <f>(((((P10*40.71)+(R10*0.05)+(U10*5.03))-6087)/1685)*40)+440</f>
        <v>295.50148367952522</v>
      </c>
    </row>
    <row r="11" spans="1:30">
      <c r="A11" s="44"/>
      <c r="B11" s="48"/>
      <c r="C11" s="48"/>
      <c r="D11" s="153">
        <f t="shared" si="4"/>
        <v>0</v>
      </c>
      <c r="E11" s="67"/>
      <c r="F11" s="46"/>
      <c r="G11" s="161">
        <f t="shared" si="0"/>
        <v>0</v>
      </c>
      <c r="H11" s="159">
        <f t="shared" si="1"/>
        <v>215.50148367952522</v>
      </c>
      <c r="I11" s="48"/>
      <c r="J11" s="48"/>
      <c r="K11" s="153">
        <f t="shared" si="5"/>
        <v>0</v>
      </c>
      <c r="L11" s="67"/>
      <c r="M11" s="46"/>
      <c r="N11" s="161">
        <f t="shared" si="2"/>
        <v>0</v>
      </c>
      <c r="O11" s="158">
        <f t="shared" si="6"/>
        <v>255.50148367952522</v>
      </c>
      <c r="P11" s="48"/>
      <c r="Q11" s="48"/>
      <c r="R11" s="153">
        <f t="shared" si="7"/>
        <v>0</v>
      </c>
      <c r="S11" s="67"/>
      <c r="T11" s="46"/>
      <c r="U11" s="161">
        <f t="shared" si="3"/>
        <v>0</v>
      </c>
      <c r="V11" s="158">
        <f t="shared" si="8"/>
        <v>295.50148367952522</v>
      </c>
    </row>
    <row r="12" spans="1:30" ht="157.19999999999999" customHeight="1">
      <c r="B12" s="151" t="s">
        <v>37</v>
      </c>
      <c r="G12" s="151" t="s">
        <v>38</v>
      </c>
    </row>
  </sheetData>
  <sheetProtection insertColumns="0" insertRows="0" deleteRows="0" sort="0" autoFilter="0"/>
  <mergeCells count="4">
    <mergeCell ref="A1:A2"/>
    <mergeCell ref="B1:H1"/>
    <mergeCell ref="I1:O1"/>
    <mergeCell ref="P1:V1"/>
  </mergeCells>
  <conditionalFormatting sqref="B3:B11">
    <cfRule type="iconSet" priority="11">
      <iconSet iconSet="4Arrows">
        <cfvo type="percent" val="0"/>
        <cfvo type="num" val="99"/>
        <cfvo type="num" val="123"/>
        <cfvo type="num" val="151"/>
      </iconSet>
    </cfRule>
  </conditionalFormatting>
  <conditionalFormatting sqref="D3:D11">
    <cfRule type="iconSet" priority="22">
      <iconSet iconSet="3Arrows">
        <cfvo type="percent" val="0"/>
        <cfvo type="num" val="91"/>
        <cfvo type="num" val="96"/>
      </iconSet>
    </cfRule>
  </conditionalFormatting>
  <conditionalFormatting sqref="G3:G11">
    <cfRule type="iconSet" priority="12">
      <iconSet iconSet="4Arrows">
        <cfvo type="percent" val="0"/>
        <cfvo type="num" val="12.5"/>
        <cfvo type="num" val="14.5"/>
        <cfvo type="num" val="23"/>
      </iconSet>
    </cfRule>
  </conditionalFormatting>
  <conditionalFormatting sqref="H3:H11">
    <cfRule type="iconSet" priority="10">
      <iconSet iconSet="4Arrows">
        <cfvo type="percent" val="0"/>
        <cfvo type="num" val="313"/>
        <cfvo type="num" val="336"/>
        <cfvo type="num" val="364"/>
      </iconSet>
    </cfRule>
  </conditionalFormatting>
  <conditionalFormatting sqref="I3:I11">
    <cfRule type="iconSet" priority="6">
      <iconSet iconSet="4Arrows">
        <cfvo type="percent" val="0"/>
        <cfvo type="num" val="117"/>
        <cfvo type="num" val="133"/>
        <cfvo type="num" val="157"/>
      </iconSet>
    </cfRule>
  </conditionalFormatting>
  <conditionalFormatting sqref="K3:K11">
    <cfRule type="iconSet" priority="8">
      <iconSet iconSet="3Arrows">
        <cfvo type="percent" val="0"/>
        <cfvo type="num" val="91"/>
        <cfvo type="num" val="96"/>
      </iconSet>
    </cfRule>
  </conditionalFormatting>
  <conditionalFormatting sqref="N3:N11">
    <cfRule type="iconSet" priority="7">
      <iconSet iconSet="4Arrows">
        <cfvo type="percent" val="0"/>
        <cfvo type="num" val="15"/>
        <cfvo type="num" val="19.5"/>
        <cfvo type="num" val="30.5"/>
      </iconSet>
    </cfRule>
  </conditionalFormatting>
  <conditionalFormatting sqref="O3:O11">
    <cfRule type="iconSet" priority="5">
      <iconSet iconSet="4Arrows">
        <cfvo type="percent" val="0"/>
        <cfvo type="num" val="370"/>
        <cfvo type="num" val="386"/>
        <cfvo type="num" val="411"/>
      </iconSet>
    </cfRule>
  </conditionalFormatting>
  <conditionalFormatting sqref="P3:P11">
    <cfRule type="iconSet" priority="2">
      <iconSet iconSet="4Arrows">
        <cfvo type="percent" val="0"/>
        <cfvo type="num" val="125"/>
        <cfvo type="num" val="141"/>
        <cfvo type="num" val="160"/>
      </iconSet>
    </cfRule>
  </conditionalFormatting>
  <conditionalFormatting sqref="R3:R11">
    <cfRule type="iconSet" priority="4">
      <iconSet iconSet="3Arrows">
        <cfvo type="percent" val="0"/>
        <cfvo type="num" val="91"/>
        <cfvo type="num" val="96"/>
      </iconSet>
    </cfRule>
  </conditionalFormatting>
  <conditionalFormatting sqref="U3:U11">
    <cfRule type="iconSet" priority="3">
      <iconSet iconSet="4Arrows">
        <cfvo type="percent" val="0"/>
        <cfvo type="num" val="20.5"/>
        <cfvo type="num" val="26.5"/>
        <cfvo type="num" val="33.5"/>
      </iconSet>
    </cfRule>
  </conditionalFormatting>
  <conditionalFormatting sqref="V3:V11">
    <cfRule type="iconSet" priority="1">
      <iconSet iconSet="4Arrows">
        <cfvo type="percent" val="0"/>
        <cfvo type="num" val="419"/>
        <cfvo type="num" val="435"/>
        <cfvo type="num" val="454"/>
      </iconSet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59" fitToHeight="0" orientation="landscape" r:id="rId1"/>
  <headerFooter>
    <oddHeader>&amp;L&amp;"KG Red Hands,Bold"&amp;14DIBELS&amp;R&amp;"KG Red Hands,Bold"&amp;14Grade 6</oddHeader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"/>
  <sheetViews>
    <sheetView workbookViewId="0">
      <selection activeCell="C2" sqref="C2"/>
    </sheetView>
  </sheetViews>
  <sheetFormatPr defaultRowHeight="14.4"/>
  <cols>
    <col min="1" max="1" width="7.33203125" style="123" bestFit="1" customWidth="1"/>
    <col min="2" max="2" width="13.88671875" style="123" bestFit="1" customWidth="1"/>
    <col min="3" max="3" width="16.44140625" style="119" customWidth="1"/>
    <col min="4" max="4" width="14.33203125" style="120" customWidth="1"/>
    <col min="5" max="5" width="17" style="121" customWidth="1"/>
    <col min="6" max="6" width="15.6640625" style="122" customWidth="1"/>
  </cols>
  <sheetData>
    <row r="1" spans="1:6" s="113" customFormat="1" ht="52.8" thickBot="1">
      <c r="A1" s="114" t="s">
        <v>25</v>
      </c>
      <c r="B1" s="114" t="s">
        <v>26</v>
      </c>
      <c r="C1" s="115" t="s">
        <v>29</v>
      </c>
      <c r="D1" s="116" t="s">
        <v>30</v>
      </c>
      <c r="E1" s="117" t="s">
        <v>31</v>
      </c>
      <c r="F1" s="118" t="s">
        <v>27</v>
      </c>
    </row>
    <row r="2" spans="1:6" s="129" customFormat="1">
      <c r="A2" s="192" t="s">
        <v>28</v>
      </c>
      <c r="B2" s="124" t="s">
        <v>12</v>
      </c>
      <c r="C2" s="125"/>
      <c r="D2" s="126"/>
      <c r="E2" s="127"/>
      <c r="F2" s="128"/>
    </row>
    <row r="3" spans="1:6" s="135" customFormat="1">
      <c r="A3" s="193"/>
      <c r="B3" s="130" t="s">
        <v>13</v>
      </c>
      <c r="C3" s="131"/>
      <c r="D3" s="132"/>
      <c r="E3" s="133"/>
      <c r="F3" s="134"/>
    </row>
    <row r="4" spans="1:6" s="141" customFormat="1" ht="15" thickBot="1">
      <c r="A4" s="194"/>
      <c r="B4" s="136" t="s">
        <v>14</v>
      </c>
      <c r="C4" s="137"/>
      <c r="D4" s="138"/>
      <c r="E4" s="139"/>
      <c r="F4" s="140"/>
    </row>
    <row r="5" spans="1:6" s="147" customFormat="1">
      <c r="A5" s="192">
        <v>1</v>
      </c>
      <c r="B5" s="142" t="s">
        <v>12</v>
      </c>
      <c r="C5" s="143"/>
      <c r="D5" s="144"/>
      <c r="E5" s="145"/>
      <c r="F5" s="146"/>
    </row>
    <row r="6" spans="1:6" s="135" customFormat="1">
      <c r="A6" s="193"/>
      <c r="B6" s="130" t="s">
        <v>13</v>
      </c>
      <c r="C6" s="131"/>
      <c r="D6" s="132"/>
      <c r="E6" s="133"/>
      <c r="F6" s="134"/>
    </row>
    <row r="7" spans="1:6" s="141" customFormat="1" ht="15" thickBot="1">
      <c r="A7" s="194"/>
      <c r="B7" s="136" t="s">
        <v>14</v>
      </c>
      <c r="C7" s="137"/>
      <c r="D7" s="138"/>
      <c r="E7" s="139"/>
      <c r="F7" s="140"/>
    </row>
    <row r="8" spans="1:6" s="147" customFormat="1">
      <c r="A8" s="192">
        <v>2</v>
      </c>
      <c r="B8" s="142" t="s">
        <v>12</v>
      </c>
      <c r="C8" s="143"/>
      <c r="D8" s="144"/>
      <c r="E8" s="145"/>
      <c r="F8" s="146"/>
    </row>
    <row r="9" spans="1:6" s="135" customFormat="1">
      <c r="A9" s="193"/>
      <c r="B9" s="130" t="s">
        <v>13</v>
      </c>
      <c r="C9" s="131"/>
      <c r="D9" s="132"/>
      <c r="E9" s="133"/>
      <c r="F9" s="134"/>
    </row>
    <row r="10" spans="1:6" s="141" customFormat="1" ht="15" thickBot="1">
      <c r="A10" s="194"/>
      <c r="B10" s="136" t="s">
        <v>14</v>
      </c>
      <c r="C10" s="137"/>
      <c r="D10" s="138"/>
      <c r="E10" s="139"/>
      <c r="F10" s="140"/>
    </row>
    <row r="11" spans="1:6" s="147" customFormat="1">
      <c r="A11" s="192">
        <v>3</v>
      </c>
      <c r="B11" s="142" t="s">
        <v>12</v>
      </c>
      <c r="C11" s="143"/>
      <c r="D11" s="144"/>
      <c r="E11" s="145"/>
      <c r="F11" s="146"/>
    </row>
    <row r="12" spans="1:6" s="135" customFormat="1">
      <c r="A12" s="193"/>
      <c r="B12" s="130" t="s">
        <v>13</v>
      </c>
      <c r="C12" s="131"/>
      <c r="D12" s="132"/>
      <c r="E12" s="133"/>
      <c r="F12" s="134"/>
    </row>
    <row r="13" spans="1:6" s="141" customFormat="1" ht="15" thickBot="1">
      <c r="A13" s="194"/>
      <c r="B13" s="136" t="s">
        <v>14</v>
      </c>
      <c r="C13" s="137"/>
      <c r="D13" s="138"/>
      <c r="E13" s="139"/>
      <c r="F13" s="140"/>
    </row>
    <row r="14" spans="1:6" s="147" customFormat="1">
      <c r="A14" s="192">
        <v>4</v>
      </c>
      <c r="B14" s="142" t="s">
        <v>12</v>
      </c>
      <c r="C14" s="143"/>
      <c r="D14" s="144"/>
      <c r="E14" s="145"/>
      <c r="F14" s="146"/>
    </row>
    <row r="15" spans="1:6" s="135" customFormat="1">
      <c r="A15" s="193"/>
      <c r="B15" s="130" t="s">
        <v>13</v>
      </c>
      <c r="C15" s="131"/>
      <c r="D15" s="132"/>
      <c r="E15" s="133"/>
      <c r="F15" s="134"/>
    </row>
    <row r="16" spans="1:6" s="141" customFormat="1" ht="15" thickBot="1">
      <c r="A16" s="194"/>
      <c r="B16" s="136" t="s">
        <v>14</v>
      </c>
      <c r="C16" s="137"/>
      <c r="D16" s="138"/>
      <c r="E16" s="139"/>
      <c r="F16" s="140"/>
    </row>
    <row r="17" spans="1:6" s="147" customFormat="1">
      <c r="A17" s="192">
        <v>5</v>
      </c>
      <c r="B17" s="142" t="s">
        <v>12</v>
      </c>
      <c r="C17" s="143"/>
      <c r="D17" s="144"/>
      <c r="E17" s="145"/>
      <c r="F17" s="146"/>
    </row>
    <row r="18" spans="1:6" s="135" customFormat="1">
      <c r="A18" s="193"/>
      <c r="B18" s="130" t="s">
        <v>13</v>
      </c>
      <c r="C18" s="131"/>
      <c r="D18" s="132"/>
      <c r="E18" s="133"/>
      <c r="F18" s="134"/>
    </row>
    <row r="19" spans="1:6" s="141" customFormat="1" ht="15" thickBot="1">
      <c r="A19" s="194"/>
      <c r="B19" s="136" t="s">
        <v>14</v>
      </c>
      <c r="C19" s="137"/>
      <c r="D19" s="138"/>
      <c r="E19" s="139"/>
      <c r="F19" s="140"/>
    </row>
    <row r="20" spans="1:6" s="147" customFormat="1">
      <c r="A20" s="192">
        <v>6</v>
      </c>
      <c r="B20" s="142" t="s">
        <v>12</v>
      </c>
      <c r="C20" s="143"/>
      <c r="D20" s="144"/>
      <c r="E20" s="145"/>
      <c r="F20" s="146"/>
    </row>
    <row r="21" spans="1:6" s="135" customFormat="1">
      <c r="A21" s="193"/>
      <c r="B21" s="130" t="s">
        <v>13</v>
      </c>
      <c r="C21" s="131"/>
      <c r="D21" s="132"/>
      <c r="E21" s="133"/>
      <c r="F21" s="134"/>
    </row>
    <row r="22" spans="1:6" s="141" customFormat="1" ht="15" thickBot="1">
      <c r="A22" s="194"/>
      <c r="B22" s="136" t="s">
        <v>14</v>
      </c>
      <c r="C22" s="137"/>
      <c r="D22" s="138"/>
      <c r="E22" s="139"/>
      <c r="F22" s="140"/>
    </row>
    <row r="23" spans="1:6" s="147" customFormat="1">
      <c r="A23" s="192">
        <v>7</v>
      </c>
      <c r="B23" s="142" t="s">
        <v>12</v>
      </c>
      <c r="C23" s="143"/>
      <c r="D23" s="144"/>
      <c r="E23" s="145"/>
      <c r="F23" s="146"/>
    </row>
    <row r="24" spans="1:6" s="135" customFormat="1">
      <c r="A24" s="193"/>
      <c r="B24" s="130" t="s">
        <v>13</v>
      </c>
      <c r="C24" s="131"/>
      <c r="D24" s="132"/>
      <c r="E24" s="133"/>
      <c r="F24" s="134"/>
    </row>
    <row r="25" spans="1:6" s="148" customFormat="1" ht="15" thickBot="1">
      <c r="A25" s="194"/>
      <c r="B25" s="136" t="s">
        <v>14</v>
      </c>
      <c r="C25" s="137"/>
      <c r="D25" s="138"/>
      <c r="E25" s="139"/>
      <c r="F25" s="140"/>
    </row>
  </sheetData>
  <mergeCells count="8">
    <mergeCell ref="A17:A19"/>
    <mergeCell ref="A20:A22"/>
    <mergeCell ref="A23:A25"/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  <pageSetUpPr fitToPage="1"/>
  </sheetPr>
  <dimension ref="A1:AA9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4" sqref="H4"/>
    </sheetView>
  </sheetViews>
  <sheetFormatPr defaultColWidth="9.109375" defaultRowHeight="15"/>
  <cols>
    <col min="1" max="1" width="11.88671875" style="3" bestFit="1" customWidth="1"/>
    <col min="2" max="2" width="12.44140625" style="3" bestFit="1" customWidth="1"/>
    <col min="3" max="4" width="12" style="4" customWidth="1"/>
    <col min="5" max="5" width="13.5546875" style="3" bestFit="1" customWidth="1"/>
    <col min="6" max="6" width="16.44140625" style="6" bestFit="1" customWidth="1"/>
    <col min="7" max="7" width="10.109375" style="6" bestFit="1" customWidth="1"/>
    <col min="8" max="8" width="16.88671875" style="7" bestFit="1" customWidth="1"/>
    <col min="9" max="9" width="16" style="6" bestFit="1" customWidth="1"/>
    <col min="10" max="10" width="13.5546875" style="6" bestFit="1" customWidth="1"/>
    <col min="11" max="11" width="16.44140625" style="6" bestFit="1" customWidth="1"/>
    <col min="12" max="12" width="10.109375" style="6" bestFit="1" customWidth="1"/>
    <col min="13" max="13" width="16.88671875" style="17" bestFit="1" customWidth="1"/>
    <col min="14" max="14" width="16" style="6" bestFit="1" customWidth="1"/>
    <col min="15" max="15" width="13.5546875" style="6" bestFit="1" customWidth="1"/>
    <col min="16" max="16" width="16.44140625" style="3" bestFit="1" customWidth="1"/>
    <col min="17" max="17" width="10.109375" style="3" bestFit="1" customWidth="1"/>
    <col min="18" max="18" width="16.88671875" style="15" bestFit="1" customWidth="1"/>
    <col min="19" max="19" width="16" style="3" bestFit="1" customWidth="1"/>
    <col min="20" max="16384" width="9.109375" style="3"/>
  </cols>
  <sheetData>
    <row r="1" spans="1:27" s="13" customFormat="1" ht="16.2" thickBot="1">
      <c r="A1" s="178" t="s">
        <v>0</v>
      </c>
      <c r="B1" s="178" t="s">
        <v>1</v>
      </c>
      <c r="C1" s="195" t="s">
        <v>21</v>
      </c>
      <c r="D1" s="195" t="s">
        <v>21</v>
      </c>
      <c r="E1" s="180" t="s">
        <v>12</v>
      </c>
      <c r="F1" s="181"/>
      <c r="G1" s="181"/>
      <c r="H1" s="181"/>
      <c r="I1" s="182"/>
      <c r="J1" s="183" t="s">
        <v>13</v>
      </c>
      <c r="K1" s="184"/>
      <c r="L1" s="184"/>
      <c r="M1" s="184"/>
      <c r="N1" s="185"/>
      <c r="O1" s="175" t="s">
        <v>14</v>
      </c>
      <c r="P1" s="176"/>
      <c r="Q1" s="176"/>
      <c r="R1" s="176"/>
      <c r="S1" s="177"/>
      <c r="T1" s="14"/>
      <c r="U1" s="14"/>
      <c r="V1" s="14"/>
      <c r="W1" s="14"/>
      <c r="X1" s="14"/>
      <c r="Y1" s="14"/>
      <c r="Z1" s="14"/>
      <c r="AA1" s="14"/>
    </row>
    <row r="2" spans="1:27" s="2" customFormat="1" ht="31.8" thickBot="1">
      <c r="A2" s="179"/>
      <c r="B2" s="179"/>
      <c r="C2" s="196"/>
      <c r="D2" s="196"/>
      <c r="E2" s="18" t="s">
        <v>22</v>
      </c>
      <c r="F2" s="19" t="s">
        <v>8</v>
      </c>
      <c r="G2" s="19" t="s">
        <v>9</v>
      </c>
      <c r="H2" s="34" t="s">
        <v>10</v>
      </c>
      <c r="I2" s="21" t="s">
        <v>4</v>
      </c>
      <c r="J2" s="31" t="s">
        <v>22</v>
      </c>
      <c r="K2" s="32" t="s">
        <v>8</v>
      </c>
      <c r="L2" s="32" t="s">
        <v>9</v>
      </c>
      <c r="M2" s="36" t="s">
        <v>10</v>
      </c>
      <c r="N2" s="33" t="s">
        <v>4</v>
      </c>
      <c r="O2" s="28" t="s">
        <v>22</v>
      </c>
      <c r="P2" s="29" t="s">
        <v>8</v>
      </c>
      <c r="Q2" s="29" t="s">
        <v>9</v>
      </c>
      <c r="R2" s="35" t="s">
        <v>10</v>
      </c>
      <c r="S2" s="30" t="s">
        <v>4</v>
      </c>
    </row>
    <row r="3" spans="1:27">
      <c r="A3" s="39"/>
      <c r="B3" s="40"/>
      <c r="C3" s="66"/>
      <c r="D3" s="41"/>
      <c r="E3" s="57"/>
      <c r="F3" s="43"/>
      <c r="G3" s="43"/>
      <c r="H3" s="79">
        <f>IFERROR((F3/(F3+G3)*100),0)</f>
        <v>0</v>
      </c>
      <c r="I3" s="75">
        <f>(((((F3*40.55)+(H3*0.06)+(E3*7.34))-6444)/1960)*40)+360</f>
        <v>228.48979591836735</v>
      </c>
      <c r="J3" s="57"/>
      <c r="K3" s="43"/>
      <c r="L3" s="43"/>
      <c r="M3" s="79">
        <f>IFERROR((K3/(K3+L3)*100),0)</f>
        <v>0</v>
      </c>
      <c r="N3" s="75">
        <f>(((((K3*40.55)+(M3*0.06)+(J3*7.34))-6444)/1960)*40)+400</f>
        <v>268.48979591836735</v>
      </c>
      <c r="O3" s="57"/>
      <c r="P3" s="43"/>
      <c r="Q3" s="43"/>
      <c r="R3" s="79">
        <f>IFERROR((P3/(P3+Q3)*100),0)</f>
        <v>0</v>
      </c>
      <c r="S3" s="76">
        <f>(((((P3*40.55)+(R3*0.06)+(O3*7.34))-6444)/1960)*40)+440</f>
        <v>308.48979591836735</v>
      </c>
    </row>
    <row r="4" spans="1:27">
      <c r="A4" s="44"/>
      <c r="B4" s="45"/>
      <c r="C4" s="67"/>
      <c r="D4" s="46"/>
      <c r="E4" s="58"/>
      <c r="F4" s="48"/>
      <c r="G4" s="48"/>
      <c r="H4" s="81">
        <f t="shared" ref="H4:H67" si="0">IFERROR((F4/(F4+G4)*100),0)</f>
        <v>0</v>
      </c>
      <c r="I4" s="73">
        <f t="shared" ref="I4:I90" si="1">(((((F4*40.55)+(H4*0.06)+(E4*7.34))-6444)/1960)*40)+360</f>
        <v>228.48979591836735</v>
      </c>
      <c r="J4" s="58"/>
      <c r="K4" s="48"/>
      <c r="L4" s="48"/>
      <c r="M4" s="81">
        <f t="shared" ref="M4:M67" si="2">IFERROR((K4/(K4+L4)*100),0)</f>
        <v>0</v>
      </c>
      <c r="N4" s="73">
        <f t="shared" ref="N4:N90" si="3">(((((K4*40.55)+(M4*0.06)+(J4*7.34))-6444)/1960)*40)+400</f>
        <v>268.48979591836735</v>
      </c>
      <c r="O4" s="58"/>
      <c r="P4" s="48"/>
      <c r="Q4" s="48"/>
      <c r="R4" s="81">
        <f t="shared" ref="R4:R67" si="4">IFERROR((P4/(P4+Q4)*100),0)</f>
        <v>0</v>
      </c>
      <c r="S4" s="77">
        <f t="shared" ref="S4:S90" si="5">(((((P4*40.55)+(R4*0.06)+(O4*7.34))-6444)/1960)*40)+440</f>
        <v>308.48979591836735</v>
      </c>
    </row>
    <row r="5" spans="1:27">
      <c r="A5" s="44"/>
      <c r="B5" s="45"/>
      <c r="C5" s="67"/>
      <c r="D5" s="46"/>
      <c r="E5" s="58"/>
      <c r="F5" s="48"/>
      <c r="G5" s="48"/>
      <c r="H5" s="81">
        <f t="shared" si="0"/>
        <v>0</v>
      </c>
      <c r="I5" s="73">
        <f t="shared" si="1"/>
        <v>228.48979591836735</v>
      </c>
      <c r="J5" s="58"/>
      <c r="K5" s="48"/>
      <c r="L5" s="48"/>
      <c r="M5" s="81">
        <f t="shared" si="2"/>
        <v>0</v>
      </c>
      <c r="N5" s="73">
        <f t="shared" si="3"/>
        <v>268.48979591836735</v>
      </c>
      <c r="O5" s="58"/>
      <c r="P5" s="48"/>
      <c r="Q5" s="48"/>
      <c r="R5" s="81">
        <f t="shared" si="4"/>
        <v>0</v>
      </c>
      <c r="S5" s="77">
        <f t="shared" si="5"/>
        <v>308.48979591836735</v>
      </c>
    </row>
    <row r="6" spans="1:27">
      <c r="A6" s="44"/>
      <c r="B6" s="45"/>
      <c r="C6" s="67"/>
      <c r="D6" s="46"/>
      <c r="E6" s="58"/>
      <c r="F6" s="48"/>
      <c r="G6" s="48"/>
      <c r="H6" s="81">
        <f t="shared" si="0"/>
        <v>0</v>
      </c>
      <c r="I6" s="73">
        <f t="shared" si="1"/>
        <v>228.48979591836735</v>
      </c>
      <c r="J6" s="58"/>
      <c r="K6" s="48"/>
      <c r="L6" s="48"/>
      <c r="M6" s="81">
        <f t="shared" si="2"/>
        <v>0</v>
      </c>
      <c r="N6" s="73">
        <f t="shared" si="3"/>
        <v>268.48979591836735</v>
      </c>
      <c r="O6" s="58"/>
      <c r="P6" s="48"/>
      <c r="Q6" s="48"/>
      <c r="R6" s="81">
        <f t="shared" si="4"/>
        <v>0</v>
      </c>
      <c r="S6" s="77">
        <f t="shared" si="5"/>
        <v>308.48979591836735</v>
      </c>
    </row>
    <row r="7" spans="1:27">
      <c r="A7" s="44"/>
      <c r="B7" s="45"/>
      <c r="C7" s="67"/>
      <c r="D7" s="46"/>
      <c r="E7" s="58"/>
      <c r="F7" s="48"/>
      <c r="G7" s="48"/>
      <c r="H7" s="81">
        <f t="shared" si="0"/>
        <v>0</v>
      </c>
      <c r="I7" s="73">
        <f t="shared" si="1"/>
        <v>228.48979591836735</v>
      </c>
      <c r="J7" s="58"/>
      <c r="K7" s="48"/>
      <c r="L7" s="48"/>
      <c r="M7" s="81">
        <f t="shared" si="2"/>
        <v>0</v>
      </c>
      <c r="N7" s="73">
        <f t="shared" si="3"/>
        <v>268.48979591836735</v>
      </c>
      <c r="O7" s="58"/>
      <c r="P7" s="48"/>
      <c r="Q7" s="48"/>
      <c r="R7" s="81">
        <f t="shared" si="4"/>
        <v>0</v>
      </c>
      <c r="S7" s="77">
        <f t="shared" si="5"/>
        <v>308.48979591836735</v>
      </c>
    </row>
    <row r="8" spans="1:27">
      <c r="A8" s="44"/>
      <c r="B8" s="45"/>
      <c r="C8" s="67"/>
      <c r="D8" s="46"/>
      <c r="E8" s="58"/>
      <c r="F8" s="48"/>
      <c r="G8" s="48"/>
      <c r="H8" s="81">
        <f t="shared" si="0"/>
        <v>0</v>
      </c>
      <c r="I8" s="73">
        <f t="shared" si="1"/>
        <v>228.48979591836735</v>
      </c>
      <c r="J8" s="58"/>
      <c r="K8" s="48"/>
      <c r="L8" s="48"/>
      <c r="M8" s="81">
        <f t="shared" si="2"/>
        <v>0</v>
      </c>
      <c r="N8" s="73">
        <f t="shared" si="3"/>
        <v>268.48979591836735</v>
      </c>
      <c r="O8" s="58"/>
      <c r="P8" s="48"/>
      <c r="Q8" s="48"/>
      <c r="R8" s="81">
        <f t="shared" si="4"/>
        <v>0</v>
      </c>
      <c r="S8" s="77">
        <f t="shared" si="5"/>
        <v>308.48979591836735</v>
      </c>
    </row>
    <row r="9" spans="1:27">
      <c r="A9" s="44"/>
      <c r="B9" s="45"/>
      <c r="C9" s="67"/>
      <c r="D9" s="46"/>
      <c r="E9" s="58"/>
      <c r="F9" s="48"/>
      <c r="G9" s="48"/>
      <c r="H9" s="81">
        <f t="shared" si="0"/>
        <v>0</v>
      </c>
      <c r="I9" s="73">
        <f t="shared" si="1"/>
        <v>228.48979591836735</v>
      </c>
      <c r="J9" s="58"/>
      <c r="K9" s="48"/>
      <c r="L9" s="48"/>
      <c r="M9" s="81">
        <f t="shared" si="2"/>
        <v>0</v>
      </c>
      <c r="N9" s="73">
        <f t="shared" si="3"/>
        <v>268.48979591836735</v>
      </c>
      <c r="O9" s="58"/>
      <c r="P9" s="48"/>
      <c r="Q9" s="48"/>
      <c r="R9" s="81">
        <f t="shared" si="4"/>
        <v>0</v>
      </c>
      <c r="S9" s="77">
        <f t="shared" si="5"/>
        <v>308.48979591836735</v>
      </c>
    </row>
    <row r="10" spans="1:27">
      <c r="A10" s="44"/>
      <c r="B10" s="45"/>
      <c r="C10" s="67"/>
      <c r="D10" s="46"/>
      <c r="E10" s="58"/>
      <c r="F10" s="48"/>
      <c r="G10" s="48"/>
      <c r="H10" s="81">
        <f t="shared" si="0"/>
        <v>0</v>
      </c>
      <c r="I10" s="73">
        <f t="shared" si="1"/>
        <v>228.48979591836735</v>
      </c>
      <c r="J10" s="58"/>
      <c r="K10" s="48"/>
      <c r="L10" s="48"/>
      <c r="M10" s="81">
        <f t="shared" si="2"/>
        <v>0</v>
      </c>
      <c r="N10" s="73">
        <f t="shared" si="3"/>
        <v>268.48979591836735</v>
      </c>
      <c r="O10" s="58"/>
      <c r="P10" s="48"/>
      <c r="Q10" s="48"/>
      <c r="R10" s="81">
        <f t="shared" si="4"/>
        <v>0</v>
      </c>
      <c r="S10" s="77">
        <f t="shared" si="5"/>
        <v>308.48979591836735</v>
      </c>
    </row>
    <row r="11" spans="1:27">
      <c r="A11" s="44"/>
      <c r="B11" s="45"/>
      <c r="C11" s="67"/>
      <c r="D11" s="46"/>
      <c r="E11" s="58"/>
      <c r="F11" s="48"/>
      <c r="G11" s="48"/>
      <c r="H11" s="81">
        <f t="shared" si="0"/>
        <v>0</v>
      </c>
      <c r="I11" s="73">
        <f t="shared" si="1"/>
        <v>228.48979591836735</v>
      </c>
      <c r="J11" s="58"/>
      <c r="K11" s="48"/>
      <c r="L11" s="48"/>
      <c r="M11" s="81">
        <f t="shared" si="2"/>
        <v>0</v>
      </c>
      <c r="N11" s="73">
        <f t="shared" si="3"/>
        <v>268.48979591836735</v>
      </c>
      <c r="O11" s="58"/>
      <c r="P11" s="48"/>
      <c r="Q11" s="48"/>
      <c r="R11" s="81">
        <f t="shared" si="4"/>
        <v>0</v>
      </c>
      <c r="S11" s="77">
        <f t="shared" si="5"/>
        <v>308.48979591836735</v>
      </c>
    </row>
    <row r="12" spans="1:27">
      <c r="A12" s="44"/>
      <c r="B12" s="45"/>
      <c r="C12" s="67"/>
      <c r="D12" s="46"/>
      <c r="E12" s="58"/>
      <c r="F12" s="48"/>
      <c r="G12" s="48"/>
      <c r="H12" s="81">
        <f t="shared" si="0"/>
        <v>0</v>
      </c>
      <c r="I12" s="73">
        <f t="shared" si="1"/>
        <v>228.48979591836735</v>
      </c>
      <c r="J12" s="58"/>
      <c r="K12" s="48"/>
      <c r="L12" s="48"/>
      <c r="M12" s="81">
        <f t="shared" si="2"/>
        <v>0</v>
      </c>
      <c r="N12" s="73">
        <f t="shared" si="3"/>
        <v>268.48979591836735</v>
      </c>
      <c r="O12" s="58"/>
      <c r="P12" s="48"/>
      <c r="Q12" s="48"/>
      <c r="R12" s="81">
        <f t="shared" si="4"/>
        <v>0</v>
      </c>
      <c r="S12" s="77">
        <f t="shared" si="5"/>
        <v>308.48979591836735</v>
      </c>
    </row>
    <row r="13" spans="1:27">
      <c r="A13" s="44"/>
      <c r="B13" s="45"/>
      <c r="C13" s="67"/>
      <c r="D13" s="46"/>
      <c r="E13" s="58"/>
      <c r="F13" s="48"/>
      <c r="G13" s="48"/>
      <c r="H13" s="81">
        <f t="shared" si="0"/>
        <v>0</v>
      </c>
      <c r="I13" s="73">
        <f t="shared" si="1"/>
        <v>228.48979591836735</v>
      </c>
      <c r="J13" s="58"/>
      <c r="K13" s="48"/>
      <c r="L13" s="48"/>
      <c r="M13" s="81">
        <f t="shared" si="2"/>
        <v>0</v>
      </c>
      <c r="N13" s="73">
        <f t="shared" si="3"/>
        <v>268.48979591836735</v>
      </c>
      <c r="O13" s="58"/>
      <c r="P13" s="48"/>
      <c r="Q13" s="48"/>
      <c r="R13" s="81">
        <f t="shared" si="4"/>
        <v>0</v>
      </c>
      <c r="S13" s="77">
        <f t="shared" si="5"/>
        <v>308.48979591836735</v>
      </c>
    </row>
    <row r="14" spans="1:27">
      <c r="A14" s="44"/>
      <c r="B14" s="45"/>
      <c r="C14" s="67"/>
      <c r="D14" s="46"/>
      <c r="E14" s="58"/>
      <c r="F14" s="48"/>
      <c r="G14" s="48"/>
      <c r="H14" s="81">
        <f t="shared" si="0"/>
        <v>0</v>
      </c>
      <c r="I14" s="73">
        <f t="shared" si="1"/>
        <v>228.48979591836735</v>
      </c>
      <c r="J14" s="58"/>
      <c r="K14" s="48"/>
      <c r="L14" s="48"/>
      <c r="M14" s="81">
        <f t="shared" si="2"/>
        <v>0</v>
      </c>
      <c r="N14" s="73">
        <f t="shared" si="3"/>
        <v>268.48979591836735</v>
      </c>
      <c r="O14" s="58"/>
      <c r="P14" s="48"/>
      <c r="Q14" s="48"/>
      <c r="R14" s="81">
        <f t="shared" si="4"/>
        <v>0</v>
      </c>
      <c r="S14" s="77">
        <f t="shared" si="5"/>
        <v>308.48979591836735</v>
      </c>
    </row>
    <row r="15" spans="1:27">
      <c r="A15" s="44"/>
      <c r="B15" s="45"/>
      <c r="C15" s="67"/>
      <c r="D15" s="46"/>
      <c r="E15" s="58"/>
      <c r="F15" s="48"/>
      <c r="G15" s="48"/>
      <c r="H15" s="81">
        <f t="shared" si="0"/>
        <v>0</v>
      </c>
      <c r="I15" s="73">
        <f t="shared" si="1"/>
        <v>228.48979591836735</v>
      </c>
      <c r="J15" s="58"/>
      <c r="K15" s="48"/>
      <c r="L15" s="48"/>
      <c r="M15" s="81">
        <f t="shared" si="2"/>
        <v>0</v>
      </c>
      <c r="N15" s="73">
        <f t="shared" si="3"/>
        <v>268.48979591836735</v>
      </c>
      <c r="O15" s="58"/>
      <c r="P15" s="48"/>
      <c r="Q15" s="48"/>
      <c r="R15" s="81">
        <f t="shared" si="4"/>
        <v>0</v>
      </c>
      <c r="S15" s="77">
        <f t="shared" si="5"/>
        <v>308.48979591836735</v>
      </c>
    </row>
    <row r="16" spans="1:27">
      <c r="A16" s="44"/>
      <c r="B16" s="45"/>
      <c r="C16" s="67"/>
      <c r="D16" s="46"/>
      <c r="E16" s="58"/>
      <c r="F16" s="48"/>
      <c r="G16" s="48"/>
      <c r="H16" s="81">
        <f t="shared" si="0"/>
        <v>0</v>
      </c>
      <c r="I16" s="73">
        <f t="shared" si="1"/>
        <v>228.48979591836735</v>
      </c>
      <c r="J16" s="58"/>
      <c r="K16" s="48"/>
      <c r="L16" s="48"/>
      <c r="M16" s="81">
        <f t="shared" si="2"/>
        <v>0</v>
      </c>
      <c r="N16" s="73">
        <f t="shared" si="3"/>
        <v>268.48979591836735</v>
      </c>
      <c r="O16" s="58"/>
      <c r="P16" s="48"/>
      <c r="Q16" s="48"/>
      <c r="R16" s="81">
        <f t="shared" si="4"/>
        <v>0</v>
      </c>
      <c r="S16" s="77">
        <f t="shared" si="5"/>
        <v>308.48979591836735</v>
      </c>
    </row>
    <row r="17" spans="1:19">
      <c r="A17" s="44"/>
      <c r="B17" s="45"/>
      <c r="C17" s="67"/>
      <c r="D17" s="46"/>
      <c r="E17" s="58"/>
      <c r="F17" s="48"/>
      <c r="G17" s="48"/>
      <c r="H17" s="81">
        <f t="shared" si="0"/>
        <v>0</v>
      </c>
      <c r="I17" s="73">
        <f t="shared" si="1"/>
        <v>228.48979591836735</v>
      </c>
      <c r="J17" s="58"/>
      <c r="K17" s="48"/>
      <c r="L17" s="48"/>
      <c r="M17" s="81">
        <f t="shared" si="2"/>
        <v>0</v>
      </c>
      <c r="N17" s="73">
        <f t="shared" si="3"/>
        <v>268.48979591836735</v>
      </c>
      <c r="O17" s="58"/>
      <c r="P17" s="48"/>
      <c r="Q17" s="48"/>
      <c r="R17" s="81">
        <f t="shared" si="4"/>
        <v>0</v>
      </c>
      <c r="S17" s="77">
        <f t="shared" si="5"/>
        <v>308.48979591836735</v>
      </c>
    </row>
    <row r="18" spans="1:19">
      <c r="A18" s="44"/>
      <c r="B18" s="45"/>
      <c r="C18" s="67"/>
      <c r="D18" s="46"/>
      <c r="E18" s="58"/>
      <c r="F18" s="48"/>
      <c r="G18" s="48"/>
      <c r="H18" s="81">
        <f t="shared" si="0"/>
        <v>0</v>
      </c>
      <c r="I18" s="73">
        <f t="shared" si="1"/>
        <v>228.48979591836735</v>
      </c>
      <c r="J18" s="58"/>
      <c r="K18" s="48"/>
      <c r="L18" s="48"/>
      <c r="M18" s="81">
        <f t="shared" si="2"/>
        <v>0</v>
      </c>
      <c r="N18" s="73">
        <f t="shared" si="3"/>
        <v>268.48979591836735</v>
      </c>
      <c r="O18" s="58"/>
      <c r="P18" s="48"/>
      <c r="Q18" s="48"/>
      <c r="R18" s="81">
        <f t="shared" si="4"/>
        <v>0</v>
      </c>
      <c r="S18" s="77">
        <f t="shared" si="5"/>
        <v>308.48979591836735</v>
      </c>
    </row>
    <row r="19" spans="1:19">
      <c r="A19" s="44"/>
      <c r="B19" s="45"/>
      <c r="C19" s="67"/>
      <c r="D19" s="46"/>
      <c r="E19" s="58"/>
      <c r="F19" s="48"/>
      <c r="G19" s="48"/>
      <c r="H19" s="81">
        <f t="shared" si="0"/>
        <v>0</v>
      </c>
      <c r="I19" s="73">
        <f t="shared" si="1"/>
        <v>228.48979591836735</v>
      </c>
      <c r="J19" s="58"/>
      <c r="K19" s="48"/>
      <c r="L19" s="48"/>
      <c r="M19" s="81">
        <f t="shared" si="2"/>
        <v>0</v>
      </c>
      <c r="N19" s="73">
        <f t="shared" si="3"/>
        <v>268.48979591836735</v>
      </c>
      <c r="O19" s="58"/>
      <c r="P19" s="48"/>
      <c r="Q19" s="48"/>
      <c r="R19" s="81">
        <f t="shared" si="4"/>
        <v>0</v>
      </c>
      <c r="S19" s="77">
        <f t="shared" si="5"/>
        <v>308.48979591836735</v>
      </c>
    </row>
    <row r="20" spans="1:19">
      <c r="A20" s="44"/>
      <c r="B20" s="45"/>
      <c r="C20" s="67"/>
      <c r="D20" s="46"/>
      <c r="E20" s="58"/>
      <c r="F20" s="48"/>
      <c r="G20" s="48"/>
      <c r="H20" s="81">
        <f t="shared" si="0"/>
        <v>0</v>
      </c>
      <c r="I20" s="73">
        <f t="shared" si="1"/>
        <v>228.48979591836735</v>
      </c>
      <c r="J20" s="58"/>
      <c r="K20" s="48"/>
      <c r="L20" s="48"/>
      <c r="M20" s="81">
        <f t="shared" si="2"/>
        <v>0</v>
      </c>
      <c r="N20" s="73">
        <f t="shared" si="3"/>
        <v>268.48979591836735</v>
      </c>
      <c r="O20" s="58"/>
      <c r="P20" s="48"/>
      <c r="Q20" s="48"/>
      <c r="R20" s="81">
        <f t="shared" si="4"/>
        <v>0</v>
      </c>
      <c r="S20" s="77">
        <f t="shared" si="5"/>
        <v>308.48979591836735</v>
      </c>
    </row>
    <row r="21" spans="1:19">
      <c r="A21" s="44"/>
      <c r="B21" s="45"/>
      <c r="C21" s="67"/>
      <c r="D21" s="46"/>
      <c r="E21" s="58"/>
      <c r="F21" s="48"/>
      <c r="G21" s="48"/>
      <c r="H21" s="81">
        <f t="shared" si="0"/>
        <v>0</v>
      </c>
      <c r="I21" s="73">
        <f t="shared" si="1"/>
        <v>228.48979591836735</v>
      </c>
      <c r="J21" s="58"/>
      <c r="K21" s="48"/>
      <c r="L21" s="48"/>
      <c r="M21" s="81">
        <f t="shared" si="2"/>
        <v>0</v>
      </c>
      <c r="N21" s="73">
        <f t="shared" si="3"/>
        <v>268.48979591836735</v>
      </c>
      <c r="O21" s="58"/>
      <c r="P21" s="48"/>
      <c r="Q21" s="48"/>
      <c r="R21" s="81">
        <f t="shared" si="4"/>
        <v>0</v>
      </c>
      <c r="S21" s="77">
        <f t="shared" si="5"/>
        <v>308.48979591836735</v>
      </c>
    </row>
    <row r="22" spans="1:19">
      <c r="A22" s="44"/>
      <c r="B22" s="45"/>
      <c r="C22" s="67"/>
      <c r="D22" s="46"/>
      <c r="E22" s="58"/>
      <c r="F22" s="48"/>
      <c r="G22" s="48"/>
      <c r="H22" s="81">
        <f t="shared" si="0"/>
        <v>0</v>
      </c>
      <c r="I22" s="73">
        <f t="shared" si="1"/>
        <v>228.48979591836735</v>
      </c>
      <c r="J22" s="58"/>
      <c r="K22" s="48"/>
      <c r="L22" s="48"/>
      <c r="M22" s="81">
        <f t="shared" si="2"/>
        <v>0</v>
      </c>
      <c r="N22" s="73">
        <f t="shared" si="3"/>
        <v>268.48979591836735</v>
      </c>
      <c r="O22" s="58"/>
      <c r="P22" s="48"/>
      <c r="Q22" s="48"/>
      <c r="R22" s="81">
        <f t="shared" si="4"/>
        <v>0</v>
      </c>
      <c r="S22" s="77">
        <f t="shared" si="5"/>
        <v>308.48979591836735</v>
      </c>
    </row>
    <row r="23" spans="1:19">
      <c r="A23" s="44"/>
      <c r="B23" s="45"/>
      <c r="C23" s="67"/>
      <c r="D23" s="46"/>
      <c r="E23" s="58"/>
      <c r="F23" s="48"/>
      <c r="G23" s="48"/>
      <c r="H23" s="81">
        <f t="shared" si="0"/>
        <v>0</v>
      </c>
      <c r="I23" s="73">
        <f t="shared" si="1"/>
        <v>228.48979591836735</v>
      </c>
      <c r="J23" s="58"/>
      <c r="K23" s="48"/>
      <c r="L23" s="48"/>
      <c r="M23" s="81">
        <f t="shared" si="2"/>
        <v>0</v>
      </c>
      <c r="N23" s="73">
        <f t="shared" si="3"/>
        <v>268.48979591836735</v>
      </c>
      <c r="O23" s="58"/>
      <c r="P23" s="48"/>
      <c r="Q23" s="48"/>
      <c r="R23" s="81">
        <f t="shared" si="4"/>
        <v>0</v>
      </c>
      <c r="S23" s="77">
        <f t="shared" si="5"/>
        <v>308.48979591836735</v>
      </c>
    </row>
    <row r="24" spans="1:19">
      <c r="A24" s="44"/>
      <c r="B24" s="45"/>
      <c r="C24" s="67"/>
      <c r="D24" s="46"/>
      <c r="E24" s="58"/>
      <c r="F24" s="48"/>
      <c r="G24" s="48"/>
      <c r="H24" s="81">
        <f t="shared" si="0"/>
        <v>0</v>
      </c>
      <c r="I24" s="73">
        <f t="shared" si="1"/>
        <v>228.48979591836735</v>
      </c>
      <c r="J24" s="58"/>
      <c r="K24" s="48"/>
      <c r="L24" s="48"/>
      <c r="M24" s="81">
        <f t="shared" si="2"/>
        <v>0</v>
      </c>
      <c r="N24" s="73">
        <f t="shared" si="3"/>
        <v>268.48979591836735</v>
      </c>
      <c r="O24" s="58"/>
      <c r="P24" s="48"/>
      <c r="Q24" s="48"/>
      <c r="R24" s="81">
        <f t="shared" si="4"/>
        <v>0</v>
      </c>
      <c r="S24" s="77">
        <f t="shared" si="5"/>
        <v>308.48979591836735</v>
      </c>
    </row>
    <row r="25" spans="1:19">
      <c r="A25" s="44"/>
      <c r="B25" s="45"/>
      <c r="C25" s="67"/>
      <c r="D25" s="46"/>
      <c r="E25" s="58"/>
      <c r="F25" s="48"/>
      <c r="G25" s="48"/>
      <c r="H25" s="81">
        <f t="shared" si="0"/>
        <v>0</v>
      </c>
      <c r="I25" s="73">
        <f t="shared" si="1"/>
        <v>228.48979591836735</v>
      </c>
      <c r="J25" s="58"/>
      <c r="K25" s="48"/>
      <c r="L25" s="48"/>
      <c r="M25" s="81">
        <f t="shared" si="2"/>
        <v>0</v>
      </c>
      <c r="N25" s="73">
        <f t="shared" si="3"/>
        <v>268.48979591836735</v>
      </c>
      <c r="O25" s="58"/>
      <c r="P25" s="48"/>
      <c r="Q25" s="48"/>
      <c r="R25" s="81">
        <f t="shared" si="4"/>
        <v>0</v>
      </c>
      <c r="S25" s="77">
        <f t="shared" si="5"/>
        <v>308.48979591836735</v>
      </c>
    </row>
    <row r="26" spans="1:19">
      <c r="A26" s="44"/>
      <c r="B26" s="45"/>
      <c r="C26" s="67"/>
      <c r="D26" s="46"/>
      <c r="E26" s="58"/>
      <c r="F26" s="48"/>
      <c r="G26" s="48"/>
      <c r="H26" s="81">
        <f t="shared" si="0"/>
        <v>0</v>
      </c>
      <c r="I26" s="73">
        <f t="shared" si="1"/>
        <v>228.48979591836735</v>
      </c>
      <c r="J26" s="58"/>
      <c r="K26" s="48"/>
      <c r="L26" s="48"/>
      <c r="M26" s="81">
        <f t="shared" si="2"/>
        <v>0</v>
      </c>
      <c r="N26" s="73">
        <f t="shared" si="3"/>
        <v>268.48979591836735</v>
      </c>
      <c r="O26" s="58"/>
      <c r="P26" s="48"/>
      <c r="Q26" s="48"/>
      <c r="R26" s="81">
        <f t="shared" si="4"/>
        <v>0</v>
      </c>
      <c r="S26" s="77">
        <f t="shared" si="5"/>
        <v>308.48979591836735</v>
      </c>
    </row>
    <row r="27" spans="1:19">
      <c r="A27" s="44"/>
      <c r="B27" s="45"/>
      <c r="C27" s="67"/>
      <c r="D27" s="46"/>
      <c r="E27" s="58"/>
      <c r="F27" s="48"/>
      <c r="G27" s="48"/>
      <c r="H27" s="81">
        <f t="shared" si="0"/>
        <v>0</v>
      </c>
      <c r="I27" s="73">
        <f t="shared" si="1"/>
        <v>228.48979591836735</v>
      </c>
      <c r="J27" s="58"/>
      <c r="K27" s="48"/>
      <c r="L27" s="48"/>
      <c r="M27" s="81">
        <f t="shared" si="2"/>
        <v>0</v>
      </c>
      <c r="N27" s="73">
        <f t="shared" si="3"/>
        <v>268.48979591836735</v>
      </c>
      <c r="O27" s="58"/>
      <c r="P27" s="48"/>
      <c r="Q27" s="48"/>
      <c r="R27" s="81">
        <f t="shared" si="4"/>
        <v>0</v>
      </c>
      <c r="S27" s="77">
        <f t="shared" si="5"/>
        <v>308.48979591836735</v>
      </c>
    </row>
    <row r="28" spans="1:19">
      <c r="A28" s="44"/>
      <c r="B28" s="45"/>
      <c r="C28" s="67"/>
      <c r="D28" s="46"/>
      <c r="E28" s="58"/>
      <c r="F28" s="48"/>
      <c r="G28" s="48"/>
      <c r="H28" s="81">
        <f t="shared" si="0"/>
        <v>0</v>
      </c>
      <c r="I28" s="73">
        <f t="shared" si="1"/>
        <v>228.48979591836735</v>
      </c>
      <c r="J28" s="58"/>
      <c r="K28" s="48"/>
      <c r="L28" s="48"/>
      <c r="M28" s="81">
        <f t="shared" si="2"/>
        <v>0</v>
      </c>
      <c r="N28" s="73">
        <f t="shared" si="3"/>
        <v>268.48979591836735</v>
      </c>
      <c r="O28" s="58"/>
      <c r="P28" s="48"/>
      <c r="Q28" s="48"/>
      <c r="R28" s="81">
        <f t="shared" si="4"/>
        <v>0</v>
      </c>
      <c r="S28" s="77">
        <f t="shared" si="5"/>
        <v>308.48979591836735</v>
      </c>
    </row>
    <row r="29" spans="1:19">
      <c r="A29" s="44"/>
      <c r="B29" s="45"/>
      <c r="C29" s="67"/>
      <c r="D29" s="46"/>
      <c r="E29" s="58"/>
      <c r="F29" s="48"/>
      <c r="G29" s="48"/>
      <c r="H29" s="81">
        <f t="shared" si="0"/>
        <v>0</v>
      </c>
      <c r="I29" s="73">
        <f t="shared" si="1"/>
        <v>228.48979591836735</v>
      </c>
      <c r="J29" s="58"/>
      <c r="K29" s="48"/>
      <c r="L29" s="48"/>
      <c r="M29" s="81">
        <f t="shared" si="2"/>
        <v>0</v>
      </c>
      <c r="N29" s="73">
        <f t="shared" si="3"/>
        <v>268.48979591836735</v>
      </c>
      <c r="O29" s="58"/>
      <c r="P29" s="48"/>
      <c r="Q29" s="48"/>
      <c r="R29" s="81">
        <f t="shared" si="4"/>
        <v>0</v>
      </c>
      <c r="S29" s="77">
        <f t="shared" si="5"/>
        <v>308.48979591836735</v>
      </c>
    </row>
    <row r="30" spans="1:19">
      <c r="A30" s="44"/>
      <c r="B30" s="45"/>
      <c r="C30" s="67"/>
      <c r="D30" s="46"/>
      <c r="E30" s="58"/>
      <c r="F30" s="48"/>
      <c r="G30" s="48"/>
      <c r="H30" s="81">
        <f t="shared" si="0"/>
        <v>0</v>
      </c>
      <c r="I30" s="73">
        <f t="shared" si="1"/>
        <v>228.48979591836735</v>
      </c>
      <c r="J30" s="58"/>
      <c r="K30" s="48"/>
      <c r="L30" s="48"/>
      <c r="M30" s="81">
        <f t="shared" si="2"/>
        <v>0</v>
      </c>
      <c r="N30" s="73">
        <f t="shared" si="3"/>
        <v>268.48979591836735</v>
      </c>
      <c r="O30" s="58"/>
      <c r="P30" s="48"/>
      <c r="Q30" s="48"/>
      <c r="R30" s="81">
        <f t="shared" si="4"/>
        <v>0</v>
      </c>
      <c r="S30" s="77">
        <f t="shared" si="5"/>
        <v>308.48979591836735</v>
      </c>
    </row>
    <row r="31" spans="1:19">
      <c r="A31" s="44"/>
      <c r="B31" s="45"/>
      <c r="C31" s="67"/>
      <c r="D31" s="46"/>
      <c r="E31" s="58"/>
      <c r="F31" s="48"/>
      <c r="G31" s="48"/>
      <c r="H31" s="81">
        <f t="shared" si="0"/>
        <v>0</v>
      </c>
      <c r="I31" s="73">
        <f t="shared" si="1"/>
        <v>228.48979591836735</v>
      </c>
      <c r="J31" s="58"/>
      <c r="K31" s="48"/>
      <c r="L31" s="48"/>
      <c r="M31" s="81">
        <f t="shared" si="2"/>
        <v>0</v>
      </c>
      <c r="N31" s="73">
        <f t="shared" si="3"/>
        <v>268.48979591836735</v>
      </c>
      <c r="O31" s="58"/>
      <c r="P31" s="48"/>
      <c r="Q31" s="48"/>
      <c r="R31" s="81">
        <f t="shared" si="4"/>
        <v>0</v>
      </c>
      <c r="S31" s="77">
        <f t="shared" si="5"/>
        <v>308.48979591836735</v>
      </c>
    </row>
    <row r="32" spans="1:19">
      <c r="A32" s="44"/>
      <c r="B32" s="45"/>
      <c r="C32" s="67"/>
      <c r="D32" s="46"/>
      <c r="E32" s="58"/>
      <c r="F32" s="48"/>
      <c r="G32" s="48"/>
      <c r="H32" s="81">
        <f t="shared" si="0"/>
        <v>0</v>
      </c>
      <c r="I32" s="73">
        <f t="shared" si="1"/>
        <v>228.48979591836735</v>
      </c>
      <c r="J32" s="58"/>
      <c r="K32" s="48"/>
      <c r="L32" s="48"/>
      <c r="M32" s="81">
        <f t="shared" si="2"/>
        <v>0</v>
      </c>
      <c r="N32" s="73">
        <f t="shared" si="3"/>
        <v>268.48979591836735</v>
      </c>
      <c r="O32" s="58"/>
      <c r="P32" s="48"/>
      <c r="Q32" s="48"/>
      <c r="R32" s="81">
        <f t="shared" si="4"/>
        <v>0</v>
      </c>
      <c r="S32" s="77">
        <f t="shared" si="5"/>
        <v>308.48979591836735</v>
      </c>
    </row>
    <row r="33" spans="1:19">
      <c r="A33" s="44"/>
      <c r="B33" s="45"/>
      <c r="C33" s="67"/>
      <c r="D33" s="46"/>
      <c r="E33" s="58"/>
      <c r="F33" s="48"/>
      <c r="G33" s="48"/>
      <c r="H33" s="81">
        <f t="shared" si="0"/>
        <v>0</v>
      </c>
      <c r="I33" s="73">
        <f t="shared" si="1"/>
        <v>228.48979591836735</v>
      </c>
      <c r="J33" s="58"/>
      <c r="K33" s="48"/>
      <c r="L33" s="48"/>
      <c r="M33" s="81">
        <f t="shared" si="2"/>
        <v>0</v>
      </c>
      <c r="N33" s="73">
        <f t="shared" si="3"/>
        <v>268.48979591836735</v>
      </c>
      <c r="O33" s="58"/>
      <c r="P33" s="48"/>
      <c r="Q33" s="48"/>
      <c r="R33" s="81">
        <f t="shared" si="4"/>
        <v>0</v>
      </c>
      <c r="S33" s="77">
        <f t="shared" si="5"/>
        <v>308.48979591836735</v>
      </c>
    </row>
    <row r="34" spans="1:19">
      <c r="A34" s="44"/>
      <c r="B34" s="45"/>
      <c r="C34" s="67"/>
      <c r="D34" s="46"/>
      <c r="E34" s="58"/>
      <c r="F34" s="48"/>
      <c r="G34" s="48"/>
      <c r="H34" s="81">
        <f t="shared" si="0"/>
        <v>0</v>
      </c>
      <c r="I34" s="73">
        <f t="shared" si="1"/>
        <v>228.48979591836735</v>
      </c>
      <c r="J34" s="58"/>
      <c r="K34" s="48"/>
      <c r="L34" s="48"/>
      <c r="M34" s="81">
        <f t="shared" si="2"/>
        <v>0</v>
      </c>
      <c r="N34" s="73">
        <f t="shared" si="3"/>
        <v>268.48979591836735</v>
      </c>
      <c r="O34" s="58"/>
      <c r="P34" s="48"/>
      <c r="Q34" s="48"/>
      <c r="R34" s="81">
        <f t="shared" si="4"/>
        <v>0</v>
      </c>
      <c r="S34" s="77">
        <f t="shared" si="5"/>
        <v>308.48979591836735</v>
      </c>
    </row>
    <row r="35" spans="1:19">
      <c r="A35" s="44"/>
      <c r="B35" s="45"/>
      <c r="C35" s="67"/>
      <c r="D35" s="46"/>
      <c r="E35" s="58"/>
      <c r="F35" s="48"/>
      <c r="G35" s="48"/>
      <c r="H35" s="81">
        <f t="shared" si="0"/>
        <v>0</v>
      </c>
      <c r="I35" s="73">
        <f t="shared" si="1"/>
        <v>228.48979591836735</v>
      </c>
      <c r="J35" s="58"/>
      <c r="K35" s="48"/>
      <c r="L35" s="48"/>
      <c r="M35" s="81">
        <f t="shared" si="2"/>
        <v>0</v>
      </c>
      <c r="N35" s="73">
        <f t="shared" si="3"/>
        <v>268.48979591836735</v>
      </c>
      <c r="O35" s="58"/>
      <c r="P35" s="48"/>
      <c r="Q35" s="48"/>
      <c r="R35" s="81">
        <f t="shared" si="4"/>
        <v>0</v>
      </c>
      <c r="S35" s="77">
        <f t="shared" si="5"/>
        <v>308.48979591836735</v>
      </c>
    </row>
    <row r="36" spans="1:19">
      <c r="A36" s="44"/>
      <c r="B36" s="45"/>
      <c r="C36" s="67"/>
      <c r="D36" s="46"/>
      <c r="E36" s="58"/>
      <c r="F36" s="48"/>
      <c r="G36" s="48"/>
      <c r="H36" s="81">
        <f t="shared" si="0"/>
        <v>0</v>
      </c>
      <c r="I36" s="73">
        <f t="shared" si="1"/>
        <v>228.48979591836735</v>
      </c>
      <c r="J36" s="58"/>
      <c r="K36" s="48"/>
      <c r="L36" s="48"/>
      <c r="M36" s="81">
        <f t="shared" si="2"/>
        <v>0</v>
      </c>
      <c r="N36" s="73">
        <f t="shared" si="3"/>
        <v>268.48979591836735</v>
      </c>
      <c r="O36" s="58"/>
      <c r="P36" s="48"/>
      <c r="Q36" s="48"/>
      <c r="R36" s="81">
        <f t="shared" si="4"/>
        <v>0</v>
      </c>
      <c r="S36" s="77">
        <f t="shared" si="5"/>
        <v>308.48979591836735</v>
      </c>
    </row>
    <row r="37" spans="1:19">
      <c r="A37" s="44"/>
      <c r="B37" s="45"/>
      <c r="C37" s="67"/>
      <c r="D37" s="46"/>
      <c r="E37" s="58"/>
      <c r="F37" s="48"/>
      <c r="G37" s="48"/>
      <c r="H37" s="81">
        <f t="shared" si="0"/>
        <v>0</v>
      </c>
      <c r="I37" s="73">
        <f t="shared" si="1"/>
        <v>228.48979591836735</v>
      </c>
      <c r="J37" s="58"/>
      <c r="K37" s="48"/>
      <c r="L37" s="48"/>
      <c r="M37" s="81">
        <f t="shared" si="2"/>
        <v>0</v>
      </c>
      <c r="N37" s="73">
        <f t="shared" si="3"/>
        <v>268.48979591836735</v>
      </c>
      <c r="O37" s="58"/>
      <c r="P37" s="48"/>
      <c r="Q37" s="48"/>
      <c r="R37" s="81">
        <f t="shared" si="4"/>
        <v>0</v>
      </c>
      <c r="S37" s="77">
        <f t="shared" si="5"/>
        <v>308.48979591836735</v>
      </c>
    </row>
    <row r="38" spans="1:19">
      <c r="A38" s="44"/>
      <c r="B38" s="45"/>
      <c r="C38" s="67"/>
      <c r="D38" s="46"/>
      <c r="E38" s="58"/>
      <c r="F38" s="48"/>
      <c r="G38" s="48"/>
      <c r="H38" s="81">
        <f t="shared" si="0"/>
        <v>0</v>
      </c>
      <c r="I38" s="73">
        <f t="shared" si="1"/>
        <v>228.48979591836735</v>
      </c>
      <c r="J38" s="58"/>
      <c r="K38" s="48"/>
      <c r="L38" s="48"/>
      <c r="M38" s="81">
        <f t="shared" si="2"/>
        <v>0</v>
      </c>
      <c r="N38" s="73">
        <f t="shared" si="3"/>
        <v>268.48979591836735</v>
      </c>
      <c r="O38" s="58"/>
      <c r="P38" s="48"/>
      <c r="Q38" s="48"/>
      <c r="R38" s="81">
        <f t="shared" si="4"/>
        <v>0</v>
      </c>
      <c r="S38" s="77">
        <f t="shared" si="5"/>
        <v>308.48979591836735</v>
      </c>
    </row>
    <row r="39" spans="1:19">
      <c r="A39" s="44"/>
      <c r="B39" s="45"/>
      <c r="C39" s="67"/>
      <c r="D39" s="46"/>
      <c r="E39" s="58"/>
      <c r="F39" s="48"/>
      <c r="G39" s="48"/>
      <c r="H39" s="81">
        <f t="shared" si="0"/>
        <v>0</v>
      </c>
      <c r="I39" s="73">
        <f t="shared" si="1"/>
        <v>228.48979591836735</v>
      </c>
      <c r="J39" s="58"/>
      <c r="K39" s="48"/>
      <c r="L39" s="48"/>
      <c r="M39" s="81">
        <f t="shared" si="2"/>
        <v>0</v>
      </c>
      <c r="N39" s="73">
        <f t="shared" si="3"/>
        <v>268.48979591836735</v>
      </c>
      <c r="O39" s="58"/>
      <c r="P39" s="48"/>
      <c r="Q39" s="48"/>
      <c r="R39" s="81">
        <f t="shared" si="4"/>
        <v>0</v>
      </c>
      <c r="S39" s="77">
        <f t="shared" si="5"/>
        <v>308.48979591836735</v>
      </c>
    </row>
    <row r="40" spans="1:19">
      <c r="A40" s="44"/>
      <c r="B40" s="45"/>
      <c r="C40" s="67"/>
      <c r="D40" s="46"/>
      <c r="E40" s="58"/>
      <c r="F40" s="48"/>
      <c r="G40" s="48"/>
      <c r="H40" s="81">
        <f t="shared" si="0"/>
        <v>0</v>
      </c>
      <c r="I40" s="73">
        <f t="shared" si="1"/>
        <v>228.48979591836735</v>
      </c>
      <c r="J40" s="58"/>
      <c r="K40" s="48"/>
      <c r="L40" s="48"/>
      <c r="M40" s="81">
        <f t="shared" si="2"/>
        <v>0</v>
      </c>
      <c r="N40" s="73">
        <f t="shared" si="3"/>
        <v>268.48979591836735</v>
      </c>
      <c r="O40" s="58"/>
      <c r="P40" s="48"/>
      <c r="Q40" s="48"/>
      <c r="R40" s="81">
        <f t="shared" si="4"/>
        <v>0</v>
      </c>
      <c r="S40" s="77">
        <f t="shared" si="5"/>
        <v>308.48979591836735</v>
      </c>
    </row>
    <row r="41" spans="1:19">
      <c r="A41" s="44"/>
      <c r="B41" s="45"/>
      <c r="C41" s="67"/>
      <c r="D41" s="46"/>
      <c r="E41" s="58"/>
      <c r="F41" s="48"/>
      <c r="G41" s="48"/>
      <c r="H41" s="81">
        <f t="shared" si="0"/>
        <v>0</v>
      </c>
      <c r="I41" s="73">
        <f t="shared" si="1"/>
        <v>228.48979591836735</v>
      </c>
      <c r="J41" s="58"/>
      <c r="K41" s="48"/>
      <c r="L41" s="48"/>
      <c r="M41" s="81">
        <f t="shared" si="2"/>
        <v>0</v>
      </c>
      <c r="N41" s="73">
        <f t="shared" si="3"/>
        <v>268.48979591836735</v>
      </c>
      <c r="O41" s="58"/>
      <c r="P41" s="48"/>
      <c r="Q41" s="48"/>
      <c r="R41" s="81">
        <f t="shared" si="4"/>
        <v>0</v>
      </c>
      <c r="S41" s="77">
        <f t="shared" si="5"/>
        <v>308.48979591836735</v>
      </c>
    </row>
    <row r="42" spans="1:19">
      <c r="A42" s="44"/>
      <c r="B42" s="45"/>
      <c r="C42" s="67"/>
      <c r="D42" s="46"/>
      <c r="E42" s="58"/>
      <c r="F42" s="48"/>
      <c r="G42" s="48"/>
      <c r="H42" s="81">
        <f t="shared" si="0"/>
        <v>0</v>
      </c>
      <c r="I42" s="73">
        <f t="shared" si="1"/>
        <v>228.48979591836735</v>
      </c>
      <c r="J42" s="58"/>
      <c r="K42" s="48"/>
      <c r="L42" s="48"/>
      <c r="M42" s="81">
        <f t="shared" si="2"/>
        <v>0</v>
      </c>
      <c r="N42" s="73">
        <f t="shared" si="3"/>
        <v>268.48979591836735</v>
      </c>
      <c r="O42" s="58"/>
      <c r="P42" s="48"/>
      <c r="Q42" s="48"/>
      <c r="R42" s="81">
        <f t="shared" si="4"/>
        <v>0</v>
      </c>
      <c r="S42" s="77">
        <f t="shared" si="5"/>
        <v>308.48979591836735</v>
      </c>
    </row>
    <row r="43" spans="1:19">
      <c r="A43" s="44"/>
      <c r="B43" s="45"/>
      <c r="C43" s="67"/>
      <c r="D43" s="46"/>
      <c r="E43" s="58"/>
      <c r="F43" s="48"/>
      <c r="G43" s="48"/>
      <c r="H43" s="81">
        <f t="shared" si="0"/>
        <v>0</v>
      </c>
      <c r="I43" s="73">
        <f t="shared" si="1"/>
        <v>228.48979591836735</v>
      </c>
      <c r="J43" s="58"/>
      <c r="K43" s="48"/>
      <c r="L43" s="48"/>
      <c r="M43" s="81">
        <f t="shared" si="2"/>
        <v>0</v>
      </c>
      <c r="N43" s="73">
        <f t="shared" si="3"/>
        <v>268.48979591836735</v>
      </c>
      <c r="O43" s="58"/>
      <c r="P43" s="48"/>
      <c r="Q43" s="48"/>
      <c r="R43" s="81">
        <f t="shared" si="4"/>
        <v>0</v>
      </c>
      <c r="S43" s="77">
        <f t="shared" si="5"/>
        <v>308.48979591836735</v>
      </c>
    </row>
    <row r="44" spans="1:19">
      <c r="A44" s="44"/>
      <c r="B44" s="45"/>
      <c r="C44" s="67"/>
      <c r="D44" s="46"/>
      <c r="E44" s="58"/>
      <c r="F44" s="48"/>
      <c r="G44" s="48"/>
      <c r="H44" s="81">
        <f t="shared" si="0"/>
        <v>0</v>
      </c>
      <c r="I44" s="73">
        <f t="shared" si="1"/>
        <v>228.48979591836735</v>
      </c>
      <c r="J44" s="58"/>
      <c r="K44" s="48"/>
      <c r="L44" s="48"/>
      <c r="M44" s="81">
        <f t="shared" si="2"/>
        <v>0</v>
      </c>
      <c r="N44" s="73">
        <f t="shared" si="3"/>
        <v>268.48979591836735</v>
      </c>
      <c r="O44" s="58"/>
      <c r="P44" s="48"/>
      <c r="Q44" s="48"/>
      <c r="R44" s="81">
        <f t="shared" si="4"/>
        <v>0</v>
      </c>
      <c r="S44" s="77">
        <f t="shared" si="5"/>
        <v>308.48979591836735</v>
      </c>
    </row>
    <row r="45" spans="1:19">
      <c r="A45" s="44"/>
      <c r="B45" s="45"/>
      <c r="C45" s="67"/>
      <c r="D45" s="46"/>
      <c r="E45" s="58"/>
      <c r="F45" s="48"/>
      <c r="G45" s="48"/>
      <c r="H45" s="81">
        <f t="shared" si="0"/>
        <v>0</v>
      </c>
      <c r="I45" s="73">
        <f t="shared" si="1"/>
        <v>228.48979591836735</v>
      </c>
      <c r="J45" s="58"/>
      <c r="K45" s="48"/>
      <c r="L45" s="48"/>
      <c r="M45" s="81">
        <f t="shared" si="2"/>
        <v>0</v>
      </c>
      <c r="N45" s="73">
        <f t="shared" si="3"/>
        <v>268.48979591836735</v>
      </c>
      <c r="O45" s="58"/>
      <c r="P45" s="48"/>
      <c r="Q45" s="48"/>
      <c r="R45" s="81">
        <f t="shared" si="4"/>
        <v>0</v>
      </c>
      <c r="S45" s="77">
        <f t="shared" si="5"/>
        <v>308.48979591836735</v>
      </c>
    </row>
    <row r="46" spans="1:19">
      <c r="A46" s="44"/>
      <c r="B46" s="45"/>
      <c r="C46" s="67"/>
      <c r="D46" s="46"/>
      <c r="E46" s="58"/>
      <c r="F46" s="48"/>
      <c r="G46" s="48"/>
      <c r="H46" s="81">
        <f t="shared" si="0"/>
        <v>0</v>
      </c>
      <c r="I46" s="73">
        <f t="shared" si="1"/>
        <v>228.48979591836735</v>
      </c>
      <c r="J46" s="58"/>
      <c r="K46" s="48"/>
      <c r="L46" s="48"/>
      <c r="M46" s="81">
        <f t="shared" si="2"/>
        <v>0</v>
      </c>
      <c r="N46" s="73">
        <f t="shared" si="3"/>
        <v>268.48979591836735</v>
      </c>
      <c r="O46" s="58"/>
      <c r="P46" s="48"/>
      <c r="Q46" s="48"/>
      <c r="R46" s="81">
        <f t="shared" si="4"/>
        <v>0</v>
      </c>
      <c r="S46" s="77">
        <f t="shared" si="5"/>
        <v>308.48979591836735</v>
      </c>
    </row>
    <row r="47" spans="1:19">
      <c r="A47" s="44"/>
      <c r="B47" s="45"/>
      <c r="C47" s="67"/>
      <c r="D47" s="46"/>
      <c r="E47" s="58"/>
      <c r="F47" s="48"/>
      <c r="G47" s="48"/>
      <c r="H47" s="81">
        <f t="shared" si="0"/>
        <v>0</v>
      </c>
      <c r="I47" s="73">
        <f t="shared" si="1"/>
        <v>228.48979591836735</v>
      </c>
      <c r="J47" s="58"/>
      <c r="K47" s="48"/>
      <c r="L47" s="48"/>
      <c r="M47" s="81">
        <f t="shared" si="2"/>
        <v>0</v>
      </c>
      <c r="N47" s="73">
        <f t="shared" si="3"/>
        <v>268.48979591836735</v>
      </c>
      <c r="O47" s="58"/>
      <c r="P47" s="48"/>
      <c r="Q47" s="48"/>
      <c r="R47" s="81">
        <f t="shared" si="4"/>
        <v>0</v>
      </c>
      <c r="S47" s="77">
        <f t="shared" si="5"/>
        <v>308.48979591836735</v>
      </c>
    </row>
    <row r="48" spans="1:19">
      <c r="A48" s="44"/>
      <c r="B48" s="45"/>
      <c r="C48" s="67"/>
      <c r="D48" s="46"/>
      <c r="E48" s="58"/>
      <c r="F48" s="48"/>
      <c r="G48" s="48"/>
      <c r="H48" s="81">
        <f t="shared" si="0"/>
        <v>0</v>
      </c>
      <c r="I48" s="73">
        <f t="shared" si="1"/>
        <v>228.48979591836735</v>
      </c>
      <c r="J48" s="58"/>
      <c r="K48" s="48"/>
      <c r="L48" s="48"/>
      <c r="M48" s="81">
        <f t="shared" si="2"/>
        <v>0</v>
      </c>
      <c r="N48" s="73">
        <f t="shared" si="3"/>
        <v>268.48979591836735</v>
      </c>
      <c r="O48" s="58"/>
      <c r="P48" s="48"/>
      <c r="Q48" s="48"/>
      <c r="R48" s="81">
        <f t="shared" si="4"/>
        <v>0</v>
      </c>
      <c r="S48" s="77">
        <f t="shared" si="5"/>
        <v>308.48979591836735</v>
      </c>
    </row>
    <row r="49" spans="1:19">
      <c r="A49" s="44"/>
      <c r="B49" s="45"/>
      <c r="C49" s="67"/>
      <c r="D49" s="46"/>
      <c r="E49" s="58"/>
      <c r="F49" s="48"/>
      <c r="G49" s="48"/>
      <c r="H49" s="81">
        <f t="shared" si="0"/>
        <v>0</v>
      </c>
      <c r="I49" s="73">
        <f t="shared" si="1"/>
        <v>228.48979591836735</v>
      </c>
      <c r="J49" s="58"/>
      <c r="K49" s="48"/>
      <c r="L49" s="48"/>
      <c r="M49" s="81">
        <f t="shared" si="2"/>
        <v>0</v>
      </c>
      <c r="N49" s="73">
        <f t="shared" si="3"/>
        <v>268.48979591836735</v>
      </c>
      <c r="O49" s="58"/>
      <c r="P49" s="48"/>
      <c r="Q49" s="48"/>
      <c r="R49" s="81">
        <f t="shared" si="4"/>
        <v>0</v>
      </c>
      <c r="S49" s="77">
        <f t="shared" si="5"/>
        <v>308.48979591836735</v>
      </c>
    </row>
    <row r="50" spans="1:19">
      <c r="A50" s="44"/>
      <c r="B50" s="45"/>
      <c r="C50" s="67"/>
      <c r="D50" s="46"/>
      <c r="E50" s="58"/>
      <c r="F50" s="48"/>
      <c r="G50" s="48"/>
      <c r="H50" s="81">
        <f t="shared" si="0"/>
        <v>0</v>
      </c>
      <c r="I50" s="73">
        <f t="shared" si="1"/>
        <v>228.48979591836735</v>
      </c>
      <c r="J50" s="58"/>
      <c r="K50" s="48"/>
      <c r="L50" s="48"/>
      <c r="M50" s="81">
        <f t="shared" si="2"/>
        <v>0</v>
      </c>
      <c r="N50" s="73">
        <f t="shared" si="3"/>
        <v>268.48979591836735</v>
      </c>
      <c r="O50" s="58"/>
      <c r="P50" s="48"/>
      <c r="Q50" s="48"/>
      <c r="R50" s="81">
        <f t="shared" si="4"/>
        <v>0</v>
      </c>
      <c r="S50" s="77">
        <f t="shared" si="5"/>
        <v>308.48979591836735</v>
      </c>
    </row>
    <row r="51" spans="1:19">
      <c r="A51" s="44"/>
      <c r="B51" s="45"/>
      <c r="C51" s="67"/>
      <c r="D51" s="46"/>
      <c r="E51" s="58"/>
      <c r="F51" s="48"/>
      <c r="G51" s="48"/>
      <c r="H51" s="81">
        <f t="shared" si="0"/>
        <v>0</v>
      </c>
      <c r="I51" s="73">
        <f t="shared" si="1"/>
        <v>228.48979591836735</v>
      </c>
      <c r="J51" s="58"/>
      <c r="K51" s="48"/>
      <c r="L51" s="48"/>
      <c r="M51" s="81">
        <f t="shared" si="2"/>
        <v>0</v>
      </c>
      <c r="N51" s="73">
        <f t="shared" si="3"/>
        <v>268.48979591836735</v>
      </c>
      <c r="O51" s="58"/>
      <c r="P51" s="48"/>
      <c r="Q51" s="48"/>
      <c r="R51" s="81">
        <f t="shared" si="4"/>
        <v>0</v>
      </c>
      <c r="S51" s="77">
        <f t="shared" si="5"/>
        <v>308.48979591836735</v>
      </c>
    </row>
    <row r="52" spans="1:19">
      <c r="A52" s="44"/>
      <c r="B52" s="45"/>
      <c r="C52" s="67"/>
      <c r="D52" s="46"/>
      <c r="E52" s="58"/>
      <c r="F52" s="48"/>
      <c r="G52" s="48"/>
      <c r="H52" s="81">
        <f t="shared" si="0"/>
        <v>0</v>
      </c>
      <c r="I52" s="73">
        <f t="shared" si="1"/>
        <v>228.48979591836735</v>
      </c>
      <c r="J52" s="58"/>
      <c r="K52" s="48"/>
      <c r="L52" s="48"/>
      <c r="M52" s="81">
        <f t="shared" si="2"/>
        <v>0</v>
      </c>
      <c r="N52" s="73">
        <f t="shared" si="3"/>
        <v>268.48979591836735</v>
      </c>
      <c r="O52" s="58"/>
      <c r="P52" s="48"/>
      <c r="Q52" s="48"/>
      <c r="R52" s="81">
        <f t="shared" si="4"/>
        <v>0</v>
      </c>
      <c r="S52" s="77">
        <f t="shared" si="5"/>
        <v>308.48979591836735</v>
      </c>
    </row>
    <row r="53" spans="1:19">
      <c r="A53" s="44"/>
      <c r="B53" s="45"/>
      <c r="C53" s="67"/>
      <c r="D53" s="46"/>
      <c r="E53" s="58"/>
      <c r="F53" s="48"/>
      <c r="G53" s="48"/>
      <c r="H53" s="81">
        <f t="shared" si="0"/>
        <v>0</v>
      </c>
      <c r="I53" s="73">
        <f t="shared" si="1"/>
        <v>228.48979591836735</v>
      </c>
      <c r="J53" s="58"/>
      <c r="K53" s="48"/>
      <c r="L53" s="48"/>
      <c r="M53" s="81">
        <f t="shared" si="2"/>
        <v>0</v>
      </c>
      <c r="N53" s="73">
        <f t="shared" si="3"/>
        <v>268.48979591836735</v>
      </c>
      <c r="O53" s="58"/>
      <c r="P53" s="48"/>
      <c r="Q53" s="48"/>
      <c r="R53" s="81">
        <f t="shared" si="4"/>
        <v>0</v>
      </c>
      <c r="S53" s="77">
        <f t="shared" si="5"/>
        <v>308.48979591836735</v>
      </c>
    </row>
    <row r="54" spans="1:19">
      <c r="A54" s="44"/>
      <c r="B54" s="45"/>
      <c r="C54" s="67"/>
      <c r="D54" s="46"/>
      <c r="E54" s="58"/>
      <c r="F54" s="48"/>
      <c r="G54" s="48"/>
      <c r="H54" s="81">
        <f t="shared" si="0"/>
        <v>0</v>
      </c>
      <c r="I54" s="73">
        <f t="shared" si="1"/>
        <v>228.48979591836735</v>
      </c>
      <c r="J54" s="58"/>
      <c r="K54" s="48"/>
      <c r="L54" s="48"/>
      <c r="M54" s="81">
        <f t="shared" si="2"/>
        <v>0</v>
      </c>
      <c r="N54" s="73">
        <f t="shared" si="3"/>
        <v>268.48979591836735</v>
      </c>
      <c r="O54" s="58"/>
      <c r="P54" s="48"/>
      <c r="Q54" s="48"/>
      <c r="R54" s="81">
        <f t="shared" si="4"/>
        <v>0</v>
      </c>
      <c r="S54" s="77">
        <f t="shared" si="5"/>
        <v>308.48979591836735</v>
      </c>
    </row>
    <row r="55" spans="1:19">
      <c r="A55" s="44"/>
      <c r="B55" s="45"/>
      <c r="C55" s="67"/>
      <c r="D55" s="46"/>
      <c r="E55" s="58"/>
      <c r="F55" s="48"/>
      <c r="G55" s="48"/>
      <c r="H55" s="81">
        <f t="shared" si="0"/>
        <v>0</v>
      </c>
      <c r="I55" s="73">
        <f t="shared" si="1"/>
        <v>228.48979591836735</v>
      </c>
      <c r="J55" s="58"/>
      <c r="K55" s="48"/>
      <c r="L55" s="48"/>
      <c r="M55" s="81">
        <f t="shared" si="2"/>
        <v>0</v>
      </c>
      <c r="N55" s="73">
        <f t="shared" si="3"/>
        <v>268.48979591836735</v>
      </c>
      <c r="O55" s="58"/>
      <c r="P55" s="48"/>
      <c r="Q55" s="48"/>
      <c r="R55" s="81">
        <f t="shared" si="4"/>
        <v>0</v>
      </c>
      <c r="S55" s="77">
        <f t="shared" si="5"/>
        <v>308.48979591836735</v>
      </c>
    </row>
    <row r="56" spans="1:19">
      <c r="A56" s="44"/>
      <c r="B56" s="45"/>
      <c r="C56" s="67"/>
      <c r="D56" s="46"/>
      <c r="E56" s="58"/>
      <c r="F56" s="48"/>
      <c r="G56" s="48"/>
      <c r="H56" s="81">
        <f t="shared" si="0"/>
        <v>0</v>
      </c>
      <c r="I56" s="73">
        <f t="shared" si="1"/>
        <v>228.48979591836735</v>
      </c>
      <c r="J56" s="58"/>
      <c r="K56" s="48"/>
      <c r="L56" s="48"/>
      <c r="M56" s="81">
        <f t="shared" si="2"/>
        <v>0</v>
      </c>
      <c r="N56" s="73">
        <f t="shared" si="3"/>
        <v>268.48979591836735</v>
      </c>
      <c r="O56" s="58"/>
      <c r="P56" s="48"/>
      <c r="Q56" s="48"/>
      <c r="R56" s="81">
        <f t="shared" si="4"/>
        <v>0</v>
      </c>
      <c r="S56" s="77">
        <f t="shared" si="5"/>
        <v>308.48979591836735</v>
      </c>
    </row>
    <row r="57" spans="1:19">
      <c r="A57" s="44"/>
      <c r="B57" s="45"/>
      <c r="C57" s="67"/>
      <c r="D57" s="46"/>
      <c r="E57" s="58"/>
      <c r="F57" s="48"/>
      <c r="G57" s="48"/>
      <c r="H57" s="81">
        <f t="shared" si="0"/>
        <v>0</v>
      </c>
      <c r="I57" s="73">
        <f t="shared" si="1"/>
        <v>228.48979591836735</v>
      </c>
      <c r="J57" s="58"/>
      <c r="K57" s="48"/>
      <c r="L57" s="48"/>
      <c r="M57" s="81">
        <f t="shared" si="2"/>
        <v>0</v>
      </c>
      <c r="N57" s="73">
        <f t="shared" si="3"/>
        <v>268.48979591836735</v>
      </c>
      <c r="O57" s="58"/>
      <c r="P57" s="48"/>
      <c r="Q57" s="48"/>
      <c r="R57" s="81">
        <f t="shared" si="4"/>
        <v>0</v>
      </c>
      <c r="S57" s="77">
        <f t="shared" si="5"/>
        <v>308.48979591836735</v>
      </c>
    </row>
    <row r="58" spans="1:19">
      <c r="A58" s="44"/>
      <c r="B58" s="45"/>
      <c r="C58" s="67"/>
      <c r="D58" s="46"/>
      <c r="E58" s="58"/>
      <c r="F58" s="48"/>
      <c r="G58" s="48"/>
      <c r="H58" s="81">
        <f t="shared" si="0"/>
        <v>0</v>
      </c>
      <c r="I58" s="73">
        <f t="shared" si="1"/>
        <v>228.48979591836735</v>
      </c>
      <c r="J58" s="58"/>
      <c r="K58" s="48"/>
      <c r="L58" s="48"/>
      <c r="M58" s="81">
        <f t="shared" si="2"/>
        <v>0</v>
      </c>
      <c r="N58" s="73">
        <f t="shared" si="3"/>
        <v>268.48979591836735</v>
      </c>
      <c r="O58" s="58"/>
      <c r="P58" s="48"/>
      <c r="Q58" s="48"/>
      <c r="R58" s="81">
        <f t="shared" si="4"/>
        <v>0</v>
      </c>
      <c r="S58" s="77">
        <f t="shared" si="5"/>
        <v>308.48979591836735</v>
      </c>
    </row>
    <row r="59" spans="1:19">
      <c r="A59" s="44"/>
      <c r="B59" s="45"/>
      <c r="C59" s="67"/>
      <c r="D59" s="46"/>
      <c r="E59" s="58"/>
      <c r="F59" s="48"/>
      <c r="G59" s="48"/>
      <c r="H59" s="81">
        <f t="shared" si="0"/>
        <v>0</v>
      </c>
      <c r="I59" s="73">
        <f t="shared" si="1"/>
        <v>228.48979591836735</v>
      </c>
      <c r="J59" s="58"/>
      <c r="K59" s="48"/>
      <c r="L59" s="48"/>
      <c r="M59" s="81">
        <f t="shared" si="2"/>
        <v>0</v>
      </c>
      <c r="N59" s="73">
        <f t="shared" si="3"/>
        <v>268.48979591836735</v>
      </c>
      <c r="O59" s="58"/>
      <c r="P59" s="48"/>
      <c r="Q59" s="48"/>
      <c r="R59" s="81">
        <f t="shared" si="4"/>
        <v>0</v>
      </c>
      <c r="S59" s="77">
        <f t="shared" si="5"/>
        <v>308.48979591836735</v>
      </c>
    </row>
    <row r="60" spans="1:19">
      <c r="A60" s="44"/>
      <c r="B60" s="45"/>
      <c r="C60" s="67"/>
      <c r="D60" s="46"/>
      <c r="E60" s="58"/>
      <c r="F60" s="48"/>
      <c r="G60" s="48"/>
      <c r="H60" s="81">
        <f t="shared" si="0"/>
        <v>0</v>
      </c>
      <c r="I60" s="73">
        <f t="shared" si="1"/>
        <v>228.48979591836735</v>
      </c>
      <c r="J60" s="58"/>
      <c r="K60" s="48"/>
      <c r="L60" s="48"/>
      <c r="M60" s="81">
        <f t="shared" si="2"/>
        <v>0</v>
      </c>
      <c r="N60" s="73">
        <f t="shared" si="3"/>
        <v>268.48979591836735</v>
      </c>
      <c r="O60" s="58"/>
      <c r="P60" s="48"/>
      <c r="Q60" s="48"/>
      <c r="R60" s="81">
        <f t="shared" si="4"/>
        <v>0</v>
      </c>
      <c r="S60" s="77">
        <f t="shared" si="5"/>
        <v>308.48979591836735</v>
      </c>
    </row>
    <row r="61" spans="1:19">
      <c r="A61" s="44"/>
      <c r="B61" s="45"/>
      <c r="C61" s="67"/>
      <c r="D61" s="46"/>
      <c r="E61" s="58"/>
      <c r="F61" s="48"/>
      <c r="G61" s="48"/>
      <c r="H61" s="81">
        <f t="shared" si="0"/>
        <v>0</v>
      </c>
      <c r="I61" s="73">
        <f t="shared" si="1"/>
        <v>228.48979591836735</v>
      </c>
      <c r="J61" s="58"/>
      <c r="K61" s="48"/>
      <c r="L61" s="48"/>
      <c r="M61" s="81">
        <f t="shared" si="2"/>
        <v>0</v>
      </c>
      <c r="N61" s="73">
        <f t="shared" si="3"/>
        <v>268.48979591836735</v>
      </c>
      <c r="O61" s="58"/>
      <c r="P61" s="48"/>
      <c r="Q61" s="48"/>
      <c r="R61" s="81">
        <f t="shared" si="4"/>
        <v>0</v>
      </c>
      <c r="S61" s="77">
        <f t="shared" si="5"/>
        <v>308.48979591836735</v>
      </c>
    </row>
    <row r="62" spans="1:19">
      <c r="A62" s="44"/>
      <c r="B62" s="45"/>
      <c r="C62" s="67"/>
      <c r="D62" s="46"/>
      <c r="E62" s="58"/>
      <c r="F62" s="48"/>
      <c r="G62" s="48"/>
      <c r="H62" s="81">
        <f t="shared" si="0"/>
        <v>0</v>
      </c>
      <c r="I62" s="73">
        <f t="shared" si="1"/>
        <v>228.48979591836735</v>
      </c>
      <c r="J62" s="58"/>
      <c r="K62" s="48"/>
      <c r="L62" s="48"/>
      <c r="M62" s="81">
        <f t="shared" si="2"/>
        <v>0</v>
      </c>
      <c r="N62" s="73">
        <f t="shared" si="3"/>
        <v>268.48979591836735</v>
      </c>
      <c r="O62" s="58"/>
      <c r="P62" s="48"/>
      <c r="Q62" s="48"/>
      <c r="R62" s="81">
        <f t="shared" si="4"/>
        <v>0</v>
      </c>
      <c r="S62" s="77">
        <f t="shared" si="5"/>
        <v>308.48979591836735</v>
      </c>
    </row>
    <row r="63" spans="1:19">
      <c r="A63" s="44"/>
      <c r="B63" s="45"/>
      <c r="C63" s="67"/>
      <c r="D63" s="46"/>
      <c r="E63" s="58"/>
      <c r="F63" s="48"/>
      <c r="G63" s="48"/>
      <c r="H63" s="81">
        <f t="shared" si="0"/>
        <v>0</v>
      </c>
      <c r="I63" s="73">
        <f t="shared" si="1"/>
        <v>228.48979591836735</v>
      </c>
      <c r="J63" s="58"/>
      <c r="K63" s="48"/>
      <c r="L63" s="48"/>
      <c r="M63" s="81">
        <f t="shared" si="2"/>
        <v>0</v>
      </c>
      <c r="N63" s="73">
        <f t="shared" si="3"/>
        <v>268.48979591836735</v>
      </c>
      <c r="O63" s="58"/>
      <c r="P63" s="48"/>
      <c r="Q63" s="48"/>
      <c r="R63" s="81">
        <f t="shared" si="4"/>
        <v>0</v>
      </c>
      <c r="S63" s="77">
        <f t="shared" si="5"/>
        <v>308.48979591836735</v>
      </c>
    </row>
    <row r="64" spans="1:19">
      <c r="A64" s="44"/>
      <c r="B64" s="45"/>
      <c r="C64" s="67"/>
      <c r="D64" s="46"/>
      <c r="E64" s="58"/>
      <c r="F64" s="48"/>
      <c r="G64" s="48"/>
      <c r="H64" s="81">
        <f t="shared" si="0"/>
        <v>0</v>
      </c>
      <c r="I64" s="73">
        <f t="shared" si="1"/>
        <v>228.48979591836735</v>
      </c>
      <c r="J64" s="58"/>
      <c r="K64" s="48"/>
      <c r="L64" s="48"/>
      <c r="M64" s="81">
        <f t="shared" si="2"/>
        <v>0</v>
      </c>
      <c r="N64" s="73">
        <f t="shared" si="3"/>
        <v>268.48979591836735</v>
      </c>
      <c r="O64" s="58"/>
      <c r="P64" s="48"/>
      <c r="Q64" s="48"/>
      <c r="R64" s="81">
        <f t="shared" si="4"/>
        <v>0</v>
      </c>
      <c r="S64" s="77">
        <f t="shared" si="5"/>
        <v>308.48979591836735</v>
      </c>
    </row>
    <row r="65" spans="1:19">
      <c r="A65" s="44"/>
      <c r="B65" s="45"/>
      <c r="C65" s="67"/>
      <c r="D65" s="46"/>
      <c r="E65" s="58"/>
      <c r="F65" s="48"/>
      <c r="G65" s="48"/>
      <c r="H65" s="81">
        <f t="shared" si="0"/>
        <v>0</v>
      </c>
      <c r="I65" s="73">
        <f t="shared" si="1"/>
        <v>228.48979591836735</v>
      </c>
      <c r="J65" s="58"/>
      <c r="K65" s="48"/>
      <c r="L65" s="48"/>
      <c r="M65" s="81">
        <f t="shared" si="2"/>
        <v>0</v>
      </c>
      <c r="N65" s="73">
        <f t="shared" si="3"/>
        <v>268.48979591836735</v>
      </c>
      <c r="O65" s="58"/>
      <c r="P65" s="48"/>
      <c r="Q65" s="48"/>
      <c r="R65" s="81">
        <f t="shared" si="4"/>
        <v>0</v>
      </c>
      <c r="S65" s="77">
        <f t="shared" si="5"/>
        <v>308.48979591836735</v>
      </c>
    </row>
    <row r="66" spans="1:19">
      <c r="A66" s="44"/>
      <c r="B66" s="45"/>
      <c r="C66" s="67"/>
      <c r="D66" s="46"/>
      <c r="E66" s="58"/>
      <c r="F66" s="48"/>
      <c r="G66" s="48"/>
      <c r="H66" s="81">
        <f t="shared" si="0"/>
        <v>0</v>
      </c>
      <c r="I66" s="73">
        <f t="shared" si="1"/>
        <v>228.48979591836735</v>
      </c>
      <c r="J66" s="58"/>
      <c r="K66" s="48"/>
      <c r="L66" s="48"/>
      <c r="M66" s="81">
        <f t="shared" si="2"/>
        <v>0</v>
      </c>
      <c r="N66" s="73">
        <f t="shared" si="3"/>
        <v>268.48979591836735</v>
      </c>
      <c r="O66" s="58"/>
      <c r="P66" s="48"/>
      <c r="Q66" s="48"/>
      <c r="R66" s="81">
        <f t="shared" si="4"/>
        <v>0</v>
      </c>
      <c r="S66" s="77">
        <f t="shared" si="5"/>
        <v>308.48979591836735</v>
      </c>
    </row>
    <row r="67" spans="1:19">
      <c r="A67" s="44"/>
      <c r="B67" s="45"/>
      <c r="C67" s="67"/>
      <c r="D67" s="46"/>
      <c r="E67" s="58"/>
      <c r="F67" s="48"/>
      <c r="G67" s="48"/>
      <c r="H67" s="81">
        <f t="shared" si="0"/>
        <v>0</v>
      </c>
      <c r="I67" s="73">
        <f t="shared" si="1"/>
        <v>228.48979591836735</v>
      </c>
      <c r="J67" s="58"/>
      <c r="K67" s="48"/>
      <c r="L67" s="48"/>
      <c r="M67" s="81">
        <f t="shared" si="2"/>
        <v>0</v>
      </c>
      <c r="N67" s="73">
        <f t="shared" si="3"/>
        <v>268.48979591836735</v>
      </c>
      <c r="O67" s="58"/>
      <c r="P67" s="48"/>
      <c r="Q67" s="48"/>
      <c r="R67" s="81">
        <f t="shared" si="4"/>
        <v>0</v>
      </c>
      <c r="S67" s="77">
        <f t="shared" si="5"/>
        <v>308.48979591836735</v>
      </c>
    </row>
    <row r="68" spans="1:19">
      <c r="A68" s="44"/>
      <c r="B68" s="45"/>
      <c r="C68" s="67"/>
      <c r="D68" s="46"/>
      <c r="E68" s="58"/>
      <c r="F68" s="48"/>
      <c r="G68" s="48"/>
      <c r="H68" s="81">
        <f t="shared" ref="H68:H90" si="6">IFERROR((F68/(F68+G68)*100),0)</f>
        <v>0</v>
      </c>
      <c r="I68" s="73">
        <f t="shared" si="1"/>
        <v>228.48979591836735</v>
      </c>
      <c r="J68" s="58"/>
      <c r="K68" s="48"/>
      <c r="L68" s="48"/>
      <c r="M68" s="81">
        <f t="shared" ref="M68:M90" si="7">IFERROR((K68/(K68+L68)*100),0)</f>
        <v>0</v>
      </c>
      <c r="N68" s="73">
        <f t="shared" si="3"/>
        <v>268.48979591836735</v>
      </c>
      <c r="O68" s="58"/>
      <c r="P68" s="48"/>
      <c r="Q68" s="48"/>
      <c r="R68" s="81">
        <f t="shared" ref="R68:R90" si="8">IFERROR((P68/(P68+Q68)*100),0)</f>
        <v>0</v>
      </c>
      <c r="S68" s="77">
        <f t="shared" si="5"/>
        <v>308.48979591836735</v>
      </c>
    </row>
    <row r="69" spans="1:19">
      <c r="A69" s="44"/>
      <c r="B69" s="45"/>
      <c r="C69" s="67"/>
      <c r="D69" s="46"/>
      <c r="E69" s="58"/>
      <c r="F69" s="48"/>
      <c r="G69" s="48"/>
      <c r="H69" s="81">
        <f t="shared" si="6"/>
        <v>0</v>
      </c>
      <c r="I69" s="73">
        <f t="shared" si="1"/>
        <v>228.48979591836735</v>
      </c>
      <c r="J69" s="58"/>
      <c r="K69" s="48"/>
      <c r="L69" s="48"/>
      <c r="M69" s="81">
        <f t="shared" si="7"/>
        <v>0</v>
      </c>
      <c r="N69" s="73">
        <f t="shared" si="3"/>
        <v>268.48979591836735</v>
      </c>
      <c r="O69" s="58"/>
      <c r="P69" s="48"/>
      <c r="Q69" s="48"/>
      <c r="R69" s="81">
        <f t="shared" si="8"/>
        <v>0</v>
      </c>
      <c r="S69" s="77">
        <f t="shared" si="5"/>
        <v>308.48979591836735</v>
      </c>
    </row>
    <row r="70" spans="1:19">
      <c r="A70" s="44"/>
      <c r="B70" s="45"/>
      <c r="C70" s="67"/>
      <c r="D70" s="46"/>
      <c r="E70" s="58"/>
      <c r="F70" s="48"/>
      <c r="G70" s="48"/>
      <c r="H70" s="81">
        <f t="shared" si="6"/>
        <v>0</v>
      </c>
      <c r="I70" s="73">
        <f t="shared" si="1"/>
        <v>228.48979591836735</v>
      </c>
      <c r="J70" s="58"/>
      <c r="K70" s="48"/>
      <c r="L70" s="48"/>
      <c r="M70" s="81">
        <f t="shared" si="7"/>
        <v>0</v>
      </c>
      <c r="N70" s="73">
        <f t="shared" si="3"/>
        <v>268.48979591836735</v>
      </c>
      <c r="O70" s="58"/>
      <c r="P70" s="48"/>
      <c r="Q70" s="48"/>
      <c r="R70" s="81">
        <f t="shared" si="8"/>
        <v>0</v>
      </c>
      <c r="S70" s="77">
        <f t="shared" si="5"/>
        <v>308.48979591836735</v>
      </c>
    </row>
    <row r="71" spans="1:19">
      <c r="A71" s="44"/>
      <c r="B71" s="45"/>
      <c r="C71" s="67"/>
      <c r="D71" s="46"/>
      <c r="E71" s="58"/>
      <c r="F71" s="48"/>
      <c r="G71" s="48"/>
      <c r="H71" s="81">
        <f t="shared" si="6"/>
        <v>0</v>
      </c>
      <c r="I71" s="73">
        <f t="shared" si="1"/>
        <v>228.48979591836735</v>
      </c>
      <c r="J71" s="58"/>
      <c r="K71" s="48"/>
      <c r="L71" s="48"/>
      <c r="M71" s="81">
        <f t="shared" si="7"/>
        <v>0</v>
      </c>
      <c r="N71" s="73">
        <f t="shared" si="3"/>
        <v>268.48979591836735</v>
      </c>
      <c r="O71" s="58"/>
      <c r="P71" s="48"/>
      <c r="Q71" s="48"/>
      <c r="R71" s="81">
        <f t="shared" si="8"/>
        <v>0</v>
      </c>
      <c r="S71" s="77">
        <f t="shared" si="5"/>
        <v>308.48979591836735</v>
      </c>
    </row>
    <row r="72" spans="1:19">
      <c r="A72" s="44"/>
      <c r="B72" s="45"/>
      <c r="C72" s="67"/>
      <c r="D72" s="46"/>
      <c r="E72" s="58"/>
      <c r="F72" s="48"/>
      <c r="G72" s="48"/>
      <c r="H72" s="81">
        <f t="shared" si="6"/>
        <v>0</v>
      </c>
      <c r="I72" s="73">
        <f t="shared" si="1"/>
        <v>228.48979591836735</v>
      </c>
      <c r="J72" s="58"/>
      <c r="K72" s="48"/>
      <c r="L72" s="48"/>
      <c r="M72" s="81">
        <f t="shared" si="7"/>
        <v>0</v>
      </c>
      <c r="N72" s="73">
        <f t="shared" si="3"/>
        <v>268.48979591836735</v>
      </c>
      <c r="O72" s="58"/>
      <c r="P72" s="48"/>
      <c r="Q72" s="48"/>
      <c r="R72" s="81">
        <f t="shared" si="8"/>
        <v>0</v>
      </c>
      <c r="S72" s="77">
        <f t="shared" si="5"/>
        <v>308.48979591836735</v>
      </c>
    </row>
    <row r="73" spans="1:19">
      <c r="A73" s="44"/>
      <c r="B73" s="45"/>
      <c r="C73" s="67"/>
      <c r="D73" s="46"/>
      <c r="E73" s="58"/>
      <c r="F73" s="48"/>
      <c r="G73" s="48"/>
      <c r="H73" s="81">
        <f t="shared" si="6"/>
        <v>0</v>
      </c>
      <c r="I73" s="73">
        <f t="shared" si="1"/>
        <v>228.48979591836735</v>
      </c>
      <c r="J73" s="58"/>
      <c r="K73" s="48"/>
      <c r="L73" s="48"/>
      <c r="M73" s="81">
        <f t="shared" si="7"/>
        <v>0</v>
      </c>
      <c r="N73" s="73">
        <f t="shared" si="3"/>
        <v>268.48979591836735</v>
      </c>
      <c r="O73" s="58"/>
      <c r="P73" s="48"/>
      <c r="Q73" s="48"/>
      <c r="R73" s="81">
        <f t="shared" si="8"/>
        <v>0</v>
      </c>
      <c r="S73" s="77">
        <f t="shared" si="5"/>
        <v>308.48979591836735</v>
      </c>
    </row>
    <row r="74" spans="1:19">
      <c r="A74" s="44"/>
      <c r="B74" s="45"/>
      <c r="C74" s="67"/>
      <c r="D74" s="46"/>
      <c r="E74" s="58"/>
      <c r="F74" s="48"/>
      <c r="G74" s="48"/>
      <c r="H74" s="81">
        <f t="shared" si="6"/>
        <v>0</v>
      </c>
      <c r="I74" s="73">
        <f t="shared" si="1"/>
        <v>228.48979591836735</v>
      </c>
      <c r="J74" s="58"/>
      <c r="K74" s="48"/>
      <c r="L74" s="48"/>
      <c r="M74" s="81">
        <f t="shared" si="7"/>
        <v>0</v>
      </c>
      <c r="N74" s="73">
        <f t="shared" si="3"/>
        <v>268.48979591836735</v>
      </c>
      <c r="O74" s="58"/>
      <c r="P74" s="48"/>
      <c r="Q74" s="48"/>
      <c r="R74" s="81">
        <f t="shared" si="8"/>
        <v>0</v>
      </c>
      <c r="S74" s="77">
        <f t="shared" si="5"/>
        <v>308.48979591836735</v>
      </c>
    </row>
    <row r="75" spans="1:19">
      <c r="A75" s="44"/>
      <c r="B75" s="45"/>
      <c r="C75" s="67"/>
      <c r="D75" s="46"/>
      <c r="E75" s="58"/>
      <c r="F75" s="48"/>
      <c r="G75" s="48"/>
      <c r="H75" s="81">
        <f t="shared" si="6"/>
        <v>0</v>
      </c>
      <c r="I75" s="73">
        <f t="shared" si="1"/>
        <v>228.48979591836735</v>
      </c>
      <c r="J75" s="58"/>
      <c r="K75" s="48"/>
      <c r="L75" s="48"/>
      <c r="M75" s="81">
        <f t="shared" si="7"/>
        <v>0</v>
      </c>
      <c r="N75" s="73">
        <f t="shared" si="3"/>
        <v>268.48979591836735</v>
      </c>
      <c r="O75" s="58"/>
      <c r="P75" s="48"/>
      <c r="Q75" s="48"/>
      <c r="R75" s="81">
        <f t="shared" si="8"/>
        <v>0</v>
      </c>
      <c r="S75" s="77">
        <f t="shared" si="5"/>
        <v>308.48979591836735</v>
      </c>
    </row>
    <row r="76" spans="1:19">
      <c r="A76" s="44"/>
      <c r="B76" s="45"/>
      <c r="C76" s="67"/>
      <c r="D76" s="46"/>
      <c r="E76" s="58"/>
      <c r="F76" s="48"/>
      <c r="G76" s="48"/>
      <c r="H76" s="81">
        <f t="shared" si="6"/>
        <v>0</v>
      </c>
      <c r="I76" s="73">
        <f t="shared" si="1"/>
        <v>228.48979591836735</v>
      </c>
      <c r="J76" s="58"/>
      <c r="K76" s="48"/>
      <c r="L76" s="48"/>
      <c r="M76" s="81">
        <f t="shared" si="7"/>
        <v>0</v>
      </c>
      <c r="N76" s="73">
        <f t="shared" si="3"/>
        <v>268.48979591836735</v>
      </c>
      <c r="O76" s="58"/>
      <c r="P76" s="48"/>
      <c r="Q76" s="48"/>
      <c r="R76" s="81">
        <f t="shared" si="8"/>
        <v>0</v>
      </c>
      <c r="S76" s="77">
        <f t="shared" si="5"/>
        <v>308.48979591836735</v>
      </c>
    </row>
    <row r="77" spans="1:19">
      <c r="A77" s="44"/>
      <c r="B77" s="45"/>
      <c r="C77" s="67"/>
      <c r="D77" s="46"/>
      <c r="E77" s="58"/>
      <c r="F77" s="48"/>
      <c r="G77" s="48"/>
      <c r="H77" s="81">
        <f t="shared" si="6"/>
        <v>0</v>
      </c>
      <c r="I77" s="73">
        <f t="shared" si="1"/>
        <v>228.48979591836735</v>
      </c>
      <c r="J77" s="58"/>
      <c r="K77" s="48"/>
      <c r="L77" s="48"/>
      <c r="M77" s="81">
        <f t="shared" si="7"/>
        <v>0</v>
      </c>
      <c r="N77" s="73">
        <f t="shared" si="3"/>
        <v>268.48979591836735</v>
      </c>
      <c r="O77" s="58"/>
      <c r="P77" s="48"/>
      <c r="Q77" s="48"/>
      <c r="R77" s="81">
        <f t="shared" si="8"/>
        <v>0</v>
      </c>
      <c r="S77" s="77">
        <f t="shared" si="5"/>
        <v>308.48979591836735</v>
      </c>
    </row>
    <row r="78" spans="1:19">
      <c r="A78" s="44"/>
      <c r="B78" s="45"/>
      <c r="C78" s="67"/>
      <c r="D78" s="46"/>
      <c r="E78" s="58"/>
      <c r="F78" s="48"/>
      <c r="G78" s="48"/>
      <c r="H78" s="81">
        <f t="shared" si="6"/>
        <v>0</v>
      </c>
      <c r="I78" s="73">
        <f t="shared" si="1"/>
        <v>228.48979591836735</v>
      </c>
      <c r="J78" s="58"/>
      <c r="K78" s="48"/>
      <c r="L78" s="48"/>
      <c r="M78" s="81">
        <f t="shared" si="7"/>
        <v>0</v>
      </c>
      <c r="N78" s="73">
        <f t="shared" si="3"/>
        <v>268.48979591836735</v>
      </c>
      <c r="O78" s="58"/>
      <c r="P78" s="48"/>
      <c r="Q78" s="48"/>
      <c r="R78" s="81">
        <f t="shared" si="8"/>
        <v>0</v>
      </c>
      <c r="S78" s="77">
        <f t="shared" si="5"/>
        <v>308.48979591836735</v>
      </c>
    </row>
    <row r="79" spans="1:19">
      <c r="A79" s="44"/>
      <c r="B79" s="45"/>
      <c r="C79" s="67"/>
      <c r="D79" s="46"/>
      <c r="E79" s="58"/>
      <c r="F79" s="48"/>
      <c r="G79" s="48"/>
      <c r="H79" s="81">
        <f t="shared" si="6"/>
        <v>0</v>
      </c>
      <c r="I79" s="73">
        <f t="shared" si="1"/>
        <v>228.48979591836735</v>
      </c>
      <c r="J79" s="58"/>
      <c r="K79" s="48"/>
      <c r="L79" s="48"/>
      <c r="M79" s="81">
        <f t="shared" si="7"/>
        <v>0</v>
      </c>
      <c r="N79" s="73">
        <f t="shared" si="3"/>
        <v>268.48979591836735</v>
      </c>
      <c r="O79" s="58"/>
      <c r="P79" s="48"/>
      <c r="Q79" s="48"/>
      <c r="R79" s="81">
        <f t="shared" si="8"/>
        <v>0</v>
      </c>
      <c r="S79" s="77">
        <f t="shared" si="5"/>
        <v>308.48979591836735</v>
      </c>
    </row>
    <row r="80" spans="1:19">
      <c r="A80" s="44"/>
      <c r="B80" s="45"/>
      <c r="C80" s="67"/>
      <c r="D80" s="46"/>
      <c r="E80" s="58"/>
      <c r="F80" s="48"/>
      <c r="G80" s="48"/>
      <c r="H80" s="81">
        <f t="shared" si="6"/>
        <v>0</v>
      </c>
      <c r="I80" s="73">
        <f t="shared" si="1"/>
        <v>228.48979591836735</v>
      </c>
      <c r="J80" s="58"/>
      <c r="K80" s="48"/>
      <c r="L80" s="48"/>
      <c r="M80" s="81">
        <f t="shared" si="7"/>
        <v>0</v>
      </c>
      <c r="N80" s="73">
        <f t="shared" si="3"/>
        <v>268.48979591836735</v>
      </c>
      <c r="O80" s="58"/>
      <c r="P80" s="48"/>
      <c r="Q80" s="48"/>
      <c r="R80" s="81">
        <f t="shared" si="8"/>
        <v>0</v>
      </c>
      <c r="S80" s="77">
        <f t="shared" si="5"/>
        <v>308.48979591836735</v>
      </c>
    </row>
    <row r="81" spans="1:19">
      <c r="A81" s="44"/>
      <c r="B81" s="45"/>
      <c r="C81" s="67"/>
      <c r="D81" s="46"/>
      <c r="E81" s="58"/>
      <c r="F81" s="48"/>
      <c r="G81" s="48"/>
      <c r="H81" s="81">
        <f t="shared" ref="H81:H88" si="9">IFERROR((F81/(F81+G81)*100),0)</f>
        <v>0</v>
      </c>
      <c r="I81" s="73">
        <f t="shared" ref="I81:I88" si="10">(((((F81*40.55)+(H81*0.06)+(E81*7.34))-6444)/1960)*40)+360</f>
        <v>228.48979591836735</v>
      </c>
      <c r="J81" s="58"/>
      <c r="K81" s="48"/>
      <c r="L81" s="48"/>
      <c r="M81" s="81">
        <f t="shared" ref="M81:M89" si="11">IFERROR((K81/(K81+L81)*100),0)</f>
        <v>0</v>
      </c>
      <c r="N81" s="73">
        <f t="shared" ref="N81:N89" si="12">(((((K81*40.55)+(M81*0.06)+(J81*7.34))-6444)/1960)*40)+400</f>
        <v>268.48979591836735</v>
      </c>
      <c r="O81" s="58"/>
      <c r="P81" s="48"/>
      <c r="Q81" s="48"/>
      <c r="R81" s="81">
        <f t="shared" ref="R81:R89" si="13">IFERROR((P81/(P81+Q81)*100),0)</f>
        <v>0</v>
      </c>
      <c r="S81" s="77">
        <f t="shared" ref="S81:S89" si="14">(((((P81*40.55)+(R81*0.06)+(O81*7.34))-6444)/1960)*40)+440</f>
        <v>308.48979591836735</v>
      </c>
    </row>
    <row r="82" spans="1:19">
      <c r="A82" s="44"/>
      <c r="B82" s="45"/>
      <c r="C82" s="67"/>
      <c r="D82" s="46"/>
      <c r="E82" s="58"/>
      <c r="F82" s="48"/>
      <c r="G82" s="48"/>
      <c r="H82" s="81">
        <f t="shared" si="9"/>
        <v>0</v>
      </c>
      <c r="I82" s="73">
        <f t="shared" si="10"/>
        <v>228.48979591836735</v>
      </c>
      <c r="J82" s="58"/>
      <c r="K82" s="48"/>
      <c r="L82" s="48"/>
      <c r="M82" s="81">
        <f t="shared" si="11"/>
        <v>0</v>
      </c>
      <c r="N82" s="73">
        <f t="shared" si="12"/>
        <v>268.48979591836735</v>
      </c>
      <c r="O82" s="58"/>
      <c r="P82" s="48"/>
      <c r="Q82" s="48"/>
      <c r="R82" s="81">
        <f t="shared" si="13"/>
        <v>0</v>
      </c>
      <c r="S82" s="77">
        <f t="shared" si="14"/>
        <v>308.48979591836735</v>
      </c>
    </row>
    <row r="83" spans="1:19">
      <c r="A83" s="44"/>
      <c r="B83" s="45"/>
      <c r="C83" s="67"/>
      <c r="D83" s="46"/>
      <c r="E83" s="58"/>
      <c r="F83" s="48"/>
      <c r="G83" s="48"/>
      <c r="H83" s="81">
        <f t="shared" si="9"/>
        <v>0</v>
      </c>
      <c r="I83" s="73">
        <f t="shared" si="10"/>
        <v>228.48979591836735</v>
      </c>
      <c r="J83" s="58"/>
      <c r="K83" s="48"/>
      <c r="L83" s="48"/>
      <c r="M83" s="81">
        <f t="shared" si="11"/>
        <v>0</v>
      </c>
      <c r="N83" s="73">
        <f t="shared" si="12"/>
        <v>268.48979591836735</v>
      </c>
      <c r="O83" s="58"/>
      <c r="P83" s="48"/>
      <c r="Q83" s="48"/>
      <c r="R83" s="81">
        <f t="shared" si="13"/>
        <v>0</v>
      </c>
      <c r="S83" s="77">
        <f t="shared" si="14"/>
        <v>308.48979591836735</v>
      </c>
    </row>
    <row r="84" spans="1:19">
      <c r="A84" s="44"/>
      <c r="B84" s="45"/>
      <c r="C84" s="67"/>
      <c r="D84" s="46"/>
      <c r="E84" s="58"/>
      <c r="F84" s="48"/>
      <c r="G84" s="48"/>
      <c r="H84" s="81">
        <f t="shared" si="9"/>
        <v>0</v>
      </c>
      <c r="I84" s="73">
        <f t="shared" si="10"/>
        <v>228.48979591836735</v>
      </c>
      <c r="J84" s="58"/>
      <c r="K84" s="48"/>
      <c r="L84" s="48"/>
      <c r="M84" s="81">
        <f t="shared" si="11"/>
        <v>0</v>
      </c>
      <c r="N84" s="73">
        <f t="shared" si="12"/>
        <v>268.48979591836735</v>
      </c>
      <c r="O84" s="58"/>
      <c r="P84" s="48"/>
      <c r="Q84" s="48"/>
      <c r="R84" s="81">
        <f t="shared" si="13"/>
        <v>0</v>
      </c>
      <c r="S84" s="77">
        <f t="shared" si="14"/>
        <v>308.48979591836735</v>
      </c>
    </row>
    <row r="85" spans="1:19">
      <c r="A85" s="44"/>
      <c r="B85" s="45"/>
      <c r="C85" s="67"/>
      <c r="D85" s="46"/>
      <c r="E85" s="58"/>
      <c r="F85" s="48"/>
      <c r="G85" s="48"/>
      <c r="H85" s="81">
        <f t="shared" si="9"/>
        <v>0</v>
      </c>
      <c r="I85" s="73">
        <f t="shared" si="10"/>
        <v>228.48979591836735</v>
      </c>
      <c r="J85" s="58"/>
      <c r="K85" s="48"/>
      <c r="L85" s="48"/>
      <c r="M85" s="81">
        <f t="shared" si="11"/>
        <v>0</v>
      </c>
      <c r="N85" s="73">
        <f t="shared" si="12"/>
        <v>268.48979591836735</v>
      </c>
      <c r="O85" s="58"/>
      <c r="P85" s="48"/>
      <c r="Q85" s="48"/>
      <c r="R85" s="81">
        <f t="shared" si="13"/>
        <v>0</v>
      </c>
      <c r="S85" s="77">
        <f t="shared" si="14"/>
        <v>308.48979591836735</v>
      </c>
    </row>
    <row r="86" spans="1:19">
      <c r="A86" s="44"/>
      <c r="B86" s="45"/>
      <c r="C86" s="67"/>
      <c r="D86" s="46"/>
      <c r="E86" s="58"/>
      <c r="F86" s="48"/>
      <c r="G86" s="48"/>
      <c r="H86" s="81">
        <f t="shared" si="9"/>
        <v>0</v>
      </c>
      <c r="I86" s="73">
        <f t="shared" si="10"/>
        <v>228.48979591836735</v>
      </c>
      <c r="J86" s="58"/>
      <c r="K86" s="48"/>
      <c r="L86" s="48"/>
      <c r="M86" s="81">
        <f t="shared" si="11"/>
        <v>0</v>
      </c>
      <c r="N86" s="73">
        <f t="shared" si="12"/>
        <v>268.48979591836735</v>
      </c>
      <c r="O86" s="58"/>
      <c r="P86" s="48"/>
      <c r="Q86" s="48"/>
      <c r="R86" s="81">
        <f t="shared" si="13"/>
        <v>0</v>
      </c>
      <c r="S86" s="77">
        <f t="shared" si="14"/>
        <v>308.48979591836735</v>
      </c>
    </row>
    <row r="87" spans="1:19">
      <c r="A87" s="44"/>
      <c r="B87" s="45"/>
      <c r="C87" s="67"/>
      <c r="D87" s="46"/>
      <c r="E87" s="58"/>
      <c r="F87" s="48"/>
      <c r="G87" s="48"/>
      <c r="H87" s="81">
        <f t="shared" si="9"/>
        <v>0</v>
      </c>
      <c r="I87" s="73">
        <f t="shared" si="10"/>
        <v>228.48979591836735</v>
      </c>
      <c r="J87" s="58"/>
      <c r="K87" s="48"/>
      <c r="L87" s="48"/>
      <c r="M87" s="81">
        <f t="shared" si="11"/>
        <v>0</v>
      </c>
      <c r="N87" s="73">
        <f t="shared" si="12"/>
        <v>268.48979591836735</v>
      </c>
      <c r="O87" s="58"/>
      <c r="P87" s="48"/>
      <c r="Q87" s="48"/>
      <c r="R87" s="81">
        <f t="shared" si="13"/>
        <v>0</v>
      </c>
      <c r="S87" s="77">
        <f t="shared" si="14"/>
        <v>308.48979591836735</v>
      </c>
    </row>
    <row r="88" spans="1:19">
      <c r="A88" s="44"/>
      <c r="B88" s="45"/>
      <c r="C88" s="67"/>
      <c r="D88" s="46"/>
      <c r="E88" s="58"/>
      <c r="F88" s="48"/>
      <c r="G88" s="48"/>
      <c r="H88" s="81">
        <f t="shared" si="9"/>
        <v>0</v>
      </c>
      <c r="I88" s="73">
        <f t="shared" si="10"/>
        <v>228.48979591836735</v>
      </c>
      <c r="J88" s="58"/>
      <c r="K88" s="48"/>
      <c r="L88" s="48"/>
      <c r="M88" s="81">
        <f t="shared" si="11"/>
        <v>0</v>
      </c>
      <c r="N88" s="73">
        <f t="shared" si="12"/>
        <v>268.48979591836735</v>
      </c>
      <c r="O88" s="58"/>
      <c r="P88" s="48"/>
      <c r="Q88" s="48"/>
      <c r="R88" s="81">
        <f t="shared" si="13"/>
        <v>0</v>
      </c>
      <c r="S88" s="77">
        <f t="shared" si="14"/>
        <v>308.48979591836735</v>
      </c>
    </row>
    <row r="89" spans="1:19">
      <c r="A89" s="44"/>
      <c r="B89" s="45"/>
      <c r="C89" s="67"/>
      <c r="D89" s="46"/>
      <c r="E89" s="58"/>
      <c r="F89" s="48"/>
      <c r="G89" s="48"/>
      <c r="H89" s="81">
        <f t="shared" si="6"/>
        <v>0</v>
      </c>
      <c r="I89" s="73">
        <f t="shared" si="1"/>
        <v>228.48979591836735</v>
      </c>
      <c r="J89" s="58"/>
      <c r="K89" s="48"/>
      <c r="L89" s="48"/>
      <c r="M89" s="81">
        <f t="shared" si="11"/>
        <v>0</v>
      </c>
      <c r="N89" s="73">
        <f t="shared" si="12"/>
        <v>268.48979591836735</v>
      </c>
      <c r="O89" s="58"/>
      <c r="P89" s="48"/>
      <c r="Q89" s="48"/>
      <c r="R89" s="81">
        <f t="shared" si="13"/>
        <v>0</v>
      </c>
      <c r="S89" s="77">
        <f t="shared" si="14"/>
        <v>308.48979591836735</v>
      </c>
    </row>
    <row r="90" spans="1:19" ht="15.6" thickBot="1">
      <c r="A90" s="50"/>
      <c r="B90" s="51"/>
      <c r="C90" s="68"/>
      <c r="D90" s="52"/>
      <c r="E90" s="62"/>
      <c r="F90" s="53"/>
      <c r="G90" s="53"/>
      <c r="H90" s="104">
        <f t="shared" si="6"/>
        <v>0</v>
      </c>
      <c r="I90" s="74">
        <f t="shared" si="1"/>
        <v>228.48979591836735</v>
      </c>
      <c r="J90" s="62"/>
      <c r="K90" s="53"/>
      <c r="L90" s="53"/>
      <c r="M90" s="104">
        <f t="shared" si="7"/>
        <v>0</v>
      </c>
      <c r="N90" s="74">
        <f t="shared" si="3"/>
        <v>268.48979591836735</v>
      </c>
      <c r="O90" s="62"/>
      <c r="P90" s="53"/>
      <c r="Q90" s="53"/>
      <c r="R90" s="104">
        <f t="shared" si="8"/>
        <v>0</v>
      </c>
      <c r="S90" s="78">
        <f t="shared" si="5"/>
        <v>308.48979591836735</v>
      </c>
    </row>
  </sheetData>
  <sheetProtection formatColumns="0" formatRows="0" insertColumns="0" insertRows="0" deleteColumns="0" deleteRows="0" sort="0" autoFilter="0"/>
  <mergeCells count="7">
    <mergeCell ref="E1:I1"/>
    <mergeCell ref="J1:N1"/>
    <mergeCell ref="O1:S1"/>
    <mergeCell ref="A1:A2"/>
    <mergeCell ref="B1:B2"/>
    <mergeCell ref="C1:C2"/>
    <mergeCell ref="D1:D2"/>
  </mergeCells>
  <conditionalFormatting sqref="H3:H90">
    <cfRule type="iconSet" priority="5">
      <iconSet>
        <cfvo type="percent" val="0"/>
        <cfvo type="num" val="91"/>
        <cfvo type="num" val="96"/>
      </iconSet>
    </cfRule>
  </conditionalFormatting>
  <conditionalFormatting sqref="M3:M90">
    <cfRule type="iconSet" priority="7">
      <iconSet>
        <cfvo type="percent" val="0"/>
        <cfvo type="num" val="91"/>
        <cfvo type="num" val="96"/>
      </iconSet>
    </cfRule>
  </conditionalFormatting>
  <conditionalFormatting sqref="R3:R90">
    <cfRule type="iconSet" priority="9">
      <iconSet>
        <cfvo type="percent" val="0"/>
        <cfvo type="num" val="91"/>
        <cfvo type="num" val="96"/>
      </iconSet>
    </cfRule>
  </conditionalFormatting>
  <printOptions horizontalCentered="1"/>
  <pageMargins left="0.25" right="0.25" top="0.75" bottom="0.75" header="0.3" footer="0.3"/>
  <pageSetup scale="50" fitToHeight="0" orientation="landscape" r:id="rId1"/>
  <headerFooter>
    <oddHeader>&amp;L&amp;"KG Red Hands,Bold"&amp;14DIBELS 2020-2021&amp;R&amp;"KG Red Hands,Bold"&amp;14Grade 7</oddHeader>
    <oddFooter>&amp;L&amp;"KG Red Hands,Regular"&amp;14© Miss Inclusion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  <pageSetUpPr fitToPage="1"/>
  </sheetPr>
  <dimension ref="A1:AA9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9.109375" defaultRowHeight="15"/>
  <cols>
    <col min="1" max="1" width="11.88671875" style="3" bestFit="1" customWidth="1"/>
    <col min="2" max="2" width="12.44140625" style="3" bestFit="1" customWidth="1"/>
    <col min="3" max="4" width="12" style="4" customWidth="1"/>
    <col min="5" max="5" width="13.5546875" style="3" bestFit="1" customWidth="1"/>
    <col min="6" max="6" width="16.44140625" style="6" bestFit="1" customWidth="1"/>
    <col min="7" max="7" width="10.109375" style="6" bestFit="1" customWidth="1"/>
    <col min="8" max="8" width="16.88671875" style="7" bestFit="1" customWidth="1"/>
    <col min="9" max="9" width="16" style="6" bestFit="1" customWidth="1"/>
    <col min="10" max="10" width="13.5546875" style="6" bestFit="1" customWidth="1"/>
    <col min="11" max="11" width="16.44140625" style="6" bestFit="1" customWidth="1"/>
    <col min="12" max="12" width="10.109375" style="6" bestFit="1" customWidth="1"/>
    <col min="13" max="13" width="16.88671875" style="17" bestFit="1" customWidth="1"/>
    <col min="14" max="14" width="16" style="6" bestFit="1" customWidth="1"/>
    <col min="15" max="15" width="13.5546875" style="6" bestFit="1" customWidth="1"/>
    <col min="16" max="16" width="16.44140625" style="3" bestFit="1" customWidth="1"/>
    <col min="17" max="17" width="10.109375" style="3" bestFit="1" customWidth="1"/>
    <col min="18" max="18" width="16.88671875" style="15" bestFit="1" customWidth="1"/>
    <col min="19" max="19" width="16" style="3" bestFit="1" customWidth="1"/>
    <col min="20" max="16384" width="9.109375" style="3"/>
  </cols>
  <sheetData>
    <row r="1" spans="1:27" s="13" customFormat="1" ht="16.2" thickBot="1">
      <c r="A1" s="178" t="s">
        <v>0</v>
      </c>
      <c r="B1" s="178" t="s">
        <v>1</v>
      </c>
      <c r="C1" s="195" t="s">
        <v>21</v>
      </c>
      <c r="D1" s="195" t="s">
        <v>21</v>
      </c>
      <c r="E1" s="180" t="s">
        <v>12</v>
      </c>
      <c r="F1" s="181"/>
      <c r="G1" s="181"/>
      <c r="H1" s="181"/>
      <c r="I1" s="182"/>
      <c r="J1" s="183" t="s">
        <v>13</v>
      </c>
      <c r="K1" s="184"/>
      <c r="L1" s="184"/>
      <c r="M1" s="184"/>
      <c r="N1" s="185"/>
      <c r="O1" s="175" t="s">
        <v>14</v>
      </c>
      <c r="P1" s="176"/>
      <c r="Q1" s="176"/>
      <c r="R1" s="176"/>
      <c r="S1" s="177"/>
      <c r="T1" s="14"/>
      <c r="U1" s="14"/>
      <c r="V1" s="14"/>
      <c r="W1" s="14"/>
      <c r="X1" s="14"/>
      <c r="Y1" s="14"/>
      <c r="Z1" s="14"/>
      <c r="AA1" s="14"/>
    </row>
    <row r="2" spans="1:27" s="2" customFormat="1" ht="31.8" thickBot="1">
      <c r="A2" s="179"/>
      <c r="B2" s="179"/>
      <c r="C2" s="196"/>
      <c r="D2" s="196"/>
      <c r="E2" s="18" t="s">
        <v>22</v>
      </c>
      <c r="F2" s="19" t="s">
        <v>8</v>
      </c>
      <c r="G2" s="19" t="s">
        <v>9</v>
      </c>
      <c r="H2" s="34" t="s">
        <v>10</v>
      </c>
      <c r="I2" s="21" t="s">
        <v>4</v>
      </c>
      <c r="J2" s="31" t="s">
        <v>22</v>
      </c>
      <c r="K2" s="32" t="s">
        <v>8</v>
      </c>
      <c r="L2" s="32" t="s">
        <v>9</v>
      </c>
      <c r="M2" s="36" t="s">
        <v>10</v>
      </c>
      <c r="N2" s="33" t="s">
        <v>4</v>
      </c>
      <c r="O2" s="28" t="s">
        <v>22</v>
      </c>
      <c r="P2" s="29" t="s">
        <v>8</v>
      </c>
      <c r="Q2" s="29" t="s">
        <v>9</v>
      </c>
      <c r="R2" s="35" t="s">
        <v>10</v>
      </c>
      <c r="S2" s="30" t="s">
        <v>4</v>
      </c>
    </row>
    <row r="3" spans="1:27">
      <c r="A3" s="39"/>
      <c r="B3" s="40"/>
      <c r="C3" s="66"/>
      <c r="D3" s="41"/>
      <c r="E3" s="57"/>
      <c r="F3" s="43"/>
      <c r="G3" s="43"/>
      <c r="H3" s="79">
        <f>IFERROR((F3/(F3+G3)*100),0)</f>
        <v>0</v>
      </c>
      <c r="I3" s="75">
        <f>(((((F3*37.69)+(H3*0.03)+(E3*6.75))-4824)/1506)*40)+360</f>
        <v>231.87250996015936</v>
      </c>
      <c r="J3" s="57"/>
      <c r="K3" s="43"/>
      <c r="L3" s="43"/>
      <c r="M3" s="79">
        <f>IFERROR((K3/(K3+L3)*100),0)</f>
        <v>0</v>
      </c>
      <c r="N3" s="75">
        <f>(((((K3*37.69)+(M3*0.03)+(J3*6.75))-4824)/1506)*40)+400</f>
        <v>271.87250996015939</v>
      </c>
      <c r="O3" s="57"/>
      <c r="P3" s="43"/>
      <c r="Q3" s="43"/>
      <c r="R3" s="79">
        <f>IFERROR((P3/(P3+Q3)*100),0)</f>
        <v>0</v>
      </c>
      <c r="S3" s="76">
        <f>(((((P3*37.69)+(R3*0.03)+(O3*6.75))-4824)/1506)*40)+440</f>
        <v>311.87250996015939</v>
      </c>
    </row>
    <row r="4" spans="1:27">
      <c r="A4" s="44"/>
      <c r="B4" s="45"/>
      <c r="C4" s="67"/>
      <c r="D4" s="46"/>
      <c r="E4" s="58"/>
      <c r="F4" s="48"/>
      <c r="G4" s="48"/>
      <c r="H4" s="81">
        <f t="shared" ref="H4:H67" si="0">IFERROR((F4/(F4+G4)*100),0)</f>
        <v>0</v>
      </c>
      <c r="I4" s="73">
        <f t="shared" ref="I4:I90" si="1">(((((F4*37.69)+(H4*0.03)+(E4*6.75))-4824)/1506)*40)+360</f>
        <v>231.87250996015936</v>
      </c>
      <c r="J4" s="58"/>
      <c r="K4" s="48"/>
      <c r="L4" s="48"/>
      <c r="M4" s="81">
        <f t="shared" ref="M4:M67" si="2">IFERROR((K4/(K4+L4)*100),0)</f>
        <v>0</v>
      </c>
      <c r="N4" s="73">
        <f t="shared" ref="N4:N90" si="3">(((((K4*37.69)+(M4*0.03)+(J4*6.75))-4824)/1506)*40)+400</f>
        <v>271.87250996015939</v>
      </c>
      <c r="O4" s="58"/>
      <c r="P4" s="48"/>
      <c r="Q4" s="48"/>
      <c r="R4" s="81">
        <f t="shared" ref="R4:R67" si="4">IFERROR((P4/(P4+Q4)*100),0)</f>
        <v>0</v>
      </c>
      <c r="S4" s="77">
        <f t="shared" ref="S4:S90" si="5">(((((P4*37.69)+(R4*0.03)+(O4*6.75))-4824)/1506)*40)+440</f>
        <v>311.87250996015939</v>
      </c>
    </row>
    <row r="5" spans="1:27">
      <c r="A5" s="44"/>
      <c r="B5" s="45"/>
      <c r="C5" s="67"/>
      <c r="D5" s="46"/>
      <c r="E5" s="58"/>
      <c r="F5" s="48"/>
      <c r="G5" s="48"/>
      <c r="H5" s="81">
        <f t="shared" si="0"/>
        <v>0</v>
      </c>
      <c r="I5" s="73">
        <f t="shared" si="1"/>
        <v>231.87250996015936</v>
      </c>
      <c r="J5" s="58"/>
      <c r="K5" s="48"/>
      <c r="L5" s="48"/>
      <c r="M5" s="81">
        <f t="shared" si="2"/>
        <v>0</v>
      </c>
      <c r="N5" s="73">
        <f t="shared" si="3"/>
        <v>271.87250996015939</v>
      </c>
      <c r="O5" s="58"/>
      <c r="P5" s="48"/>
      <c r="Q5" s="48"/>
      <c r="R5" s="81">
        <f t="shared" si="4"/>
        <v>0</v>
      </c>
      <c r="S5" s="77">
        <f t="shared" si="5"/>
        <v>311.87250996015939</v>
      </c>
    </row>
    <row r="6" spans="1:27">
      <c r="A6" s="44"/>
      <c r="B6" s="45"/>
      <c r="C6" s="67"/>
      <c r="D6" s="46"/>
      <c r="E6" s="58"/>
      <c r="F6" s="48"/>
      <c r="G6" s="48"/>
      <c r="H6" s="81">
        <f t="shared" si="0"/>
        <v>0</v>
      </c>
      <c r="I6" s="73">
        <f t="shared" si="1"/>
        <v>231.87250996015936</v>
      </c>
      <c r="J6" s="58"/>
      <c r="K6" s="48"/>
      <c r="L6" s="48"/>
      <c r="M6" s="81">
        <f t="shared" si="2"/>
        <v>0</v>
      </c>
      <c r="N6" s="73">
        <f t="shared" si="3"/>
        <v>271.87250996015939</v>
      </c>
      <c r="O6" s="58"/>
      <c r="P6" s="48"/>
      <c r="Q6" s="48"/>
      <c r="R6" s="81">
        <f t="shared" si="4"/>
        <v>0</v>
      </c>
      <c r="S6" s="77">
        <f t="shared" si="5"/>
        <v>311.87250996015939</v>
      </c>
    </row>
    <row r="7" spans="1:27">
      <c r="A7" s="44"/>
      <c r="B7" s="45"/>
      <c r="C7" s="67"/>
      <c r="D7" s="46"/>
      <c r="E7" s="58"/>
      <c r="F7" s="48"/>
      <c r="G7" s="48"/>
      <c r="H7" s="81">
        <f t="shared" si="0"/>
        <v>0</v>
      </c>
      <c r="I7" s="73">
        <f t="shared" si="1"/>
        <v>231.87250996015936</v>
      </c>
      <c r="J7" s="58"/>
      <c r="K7" s="48"/>
      <c r="L7" s="48"/>
      <c r="M7" s="81">
        <f t="shared" si="2"/>
        <v>0</v>
      </c>
      <c r="N7" s="73">
        <f t="shared" si="3"/>
        <v>271.87250996015939</v>
      </c>
      <c r="O7" s="58"/>
      <c r="P7" s="48"/>
      <c r="Q7" s="48"/>
      <c r="R7" s="81">
        <f t="shared" si="4"/>
        <v>0</v>
      </c>
      <c r="S7" s="77">
        <f t="shared" si="5"/>
        <v>311.87250996015939</v>
      </c>
    </row>
    <row r="8" spans="1:27">
      <c r="A8" s="44"/>
      <c r="B8" s="45"/>
      <c r="C8" s="67"/>
      <c r="D8" s="46"/>
      <c r="E8" s="58"/>
      <c r="F8" s="48"/>
      <c r="G8" s="48"/>
      <c r="H8" s="81">
        <f t="shared" si="0"/>
        <v>0</v>
      </c>
      <c r="I8" s="73">
        <f t="shared" si="1"/>
        <v>231.87250996015936</v>
      </c>
      <c r="J8" s="58"/>
      <c r="K8" s="48"/>
      <c r="L8" s="48"/>
      <c r="M8" s="81">
        <f t="shared" si="2"/>
        <v>0</v>
      </c>
      <c r="N8" s="73">
        <f t="shared" si="3"/>
        <v>271.87250996015939</v>
      </c>
      <c r="O8" s="58"/>
      <c r="P8" s="48"/>
      <c r="Q8" s="48"/>
      <c r="R8" s="81">
        <f t="shared" si="4"/>
        <v>0</v>
      </c>
      <c r="S8" s="77">
        <f t="shared" si="5"/>
        <v>311.87250996015939</v>
      </c>
    </row>
    <row r="9" spans="1:27">
      <c r="A9" s="44"/>
      <c r="B9" s="45"/>
      <c r="C9" s="67"/>
      <c r="D9" s="46"/>
      <c r="E9" s="58"/>
      <c r="F9" s="48"/>
      <c r="G9" s="48"/>
      <c r="H9" s="81">
        <f t="shared" si="0"/>
        <v>0</v>
      </c>
      <c r="I9" s="73">
        <f t="shared" si="1"/>
        <v>231.87250996015936</v>
      </c>
      <c r="J9" s="58"/>
      <c r="K9" s="48"/>
      <c r="L9" s="48"/>
      <c r="M9" s="81">
        <f t="shared" si="2"/>
        <v>0</v>
      </c>
      <c r="N9" s="73">
        <f t="shared" si="3"/>
        <v>271.87250996015939</v>
      </c>
      <c r="O9" s="58"/>
      <c r="P9" s="48"/>
      <c r="Q9" s="48"/>
      <c r="R9" s="81">
        <f t="shared" si="4"/>
        <v>0</v>
      </c>
      <c r="S9" s="77">
        <f t="shared" si="5"/>
        <v>311.87250996015939</v>
      </c>
    </row>
    <row r="10" spans="1:27">
      <c r="A10" s="44"/>
      <c r="B10" s="45"/>
      <c r="C10" s="67"/>
      <c r="D10" s="46"/>
      <c r="E10" s="58"/>
      <c r="F10" s="48"/>
      <c r="G10" s="48"/>
      <c r="H10" s="81">
        <f t="shared" si="0"/>
        <v>0</v>
      </c>
      <c r="I10" s="73">
        <f t="shared" si="1"/>
        <v>231.87250996015936</v>
      </c>
      <c r="J10" s="58"/>
      <c r="K10" s="48"/>
      <c r="L10" s="48"/>
      <c r="M10" s="81">
        <f t="shared" si="2"/>
        <v>0</v>
      </c>
      <c r="N10" s="73">
        <f t="shared" si="3"/>
        <v>271.87250996015939</v>
      </c>
      <c r="O10" s="58"/>
      <c r="P10" s="48"/>
      <c r="Q10" s="48"/>
      <c r="R10" s="81">
        <f t="shared" si="4"/>
        <v>0</v>
      </c>
      <c r="S10" s="77">
        <f t="shared" si="5"/>
        <v>311.87250996015939</v>
      </c>
    </row>
    <row r="11" spans="1:27">
      <c r="A11" s="44"/>
      <c r="B11" s="45"/>
      <c r="C11" s="67"/>
      <c r="D11" s="46"/>
      <c r="E11" s="58"/>
      <c r="F11" s="48"/>
      <c r="G11" s="48"/>
      <c r="H11" s="81">
        <f t="shared" si="0"/>
        <v>0</v>
      </c>
      <c r="I11" s="73">
        <f t="shared" si="1"/>
        <v>231.87250996015936</v>
      </c>
      <c r="J11" s="58"/>
      <c r="K11" s="48"/>
      <c r="L11" s="48"/>
      <c r="M11" s="81">
        <f t="shared" si="2"/>
        <v>0</v>
      </c>
      <c r="N11" s="73">
        <f t="shared" si="3"/>
        <v>271.87250996015939</v>
      </c>
      <c r="O11" s="58"/>
      <c r="P11" s="48"/>
      <c r="Q11" s="48"/>
      <c r="R11" s="81">
        <f t="shared" si="4"/>
        <v>0</v>
      </c>
      <c r="S11" s="77">
        <f t="shared" si="5"/>
        <v>311.87250996015939</v>
      </c>
    </row>
    <row r="12" spans="1:27">
      <c r="A12" s="44"/>
      <c r="B12" s="45"/>
      <c r="C12" s="67"/>
      <c r="D12" s="46"/>
      <c r="E12" s="58"/>
      <c r="F12" s="48"/>
      <c r="G12" s="48"/>
      <c r="H12" s="81">
        <f t="shared" si="0"/>
        <v>0</v>
      </c>
      <c r="I12" s="73">
        <f t="shared" si="1"/>
        <v>231.87250996015936</v>
      </c>
      <c r="J12" s="58"/>
      <c r="K12" s="48"/>
      <c r="L12" s="48"/>
      <c r="M12" s="81">
        <f t="shared" si="2"/>
        <v>0</v>
      </c>
      <c r="N12" s="73">
        <f t="shared" si="3"/>
        <v>271.87250996015939</v>
      </c>
      <c r="O12" s="58"/>
      <c r="P12" s="48"/>
      <c r="Q12" s="48"/>
      <c r="R12" s="81">
        <f t="shared" si="4"/>
        <v>0</v>
      </c>
      <c r="S12" s="77">
        <f t="shared" si="5"/>
        <v>311.87250996015939</v>
      </c>
    </row>
    <row r="13" spans="1:27">
      <c r="A13" s="44"/>
      <c r="B13" s="45"/>
      <c r="C13" s="67"/>
      <c r="D13" s="46"/>
      <c r="E13" s="58"/>
      <c r="F13" s="48"/>
      <c r="G13" s="48"/>
      <c r="H13" s="81">
        <f t="shared" si="0"/>
        <v>0</v>
      </c>
      <c r="I13" s="73">
        <f t="shared" si="1"/>
        <v>231.87250996015936</v>
      </c>
      <c r="J13" s="58"/>
      <c r="K13" s="48"/>
      <c r="L13" s="48"/>
      <c r="M13" s="81">
        <f t="shared" si="2"/>
        <v>0</v>
      </c>
      <c r="N13" s="73">
        <f t="shared" si="3"/>
        <v>271.87250996015939</v>
      </c>
      <c r="O13" s="58"/>
      <c r="P13" s="48"/>
      <c r="Q13" s="48"/>
      <c r="R13" s="81">
        <f t="shared" si="4"/>
        <v>0</v>
      </c>
      <c r="S13" s="77">
        <f t="shared" si="5"/>
        <v>311.87250996015939</v>
      </c>
    </row>
    <row r="14" spans="1:27">
      <c r="A14" s="44"/>
      <c r="B14" s="45"/>
      <c r="C14" s="67"/>
      <c r="D14" s="46"/>
      <c r="E14" s="58"/>
      <c r="F14" s="48"/>
      <c r="G14" s="48"/>
      <c r="H14" s="81">
        <f t="shared" si="0"/>
        <v>0</v>
      </c>
      <c r="I14" s="73">
        <f t="shared" si="1"/>
        <v>231.87250996015936</v>
      </c>
      <c r="J14" s="58"/>
      <c r="K14" s="48"/>
      <c r="L14" s="48"/>
      <c r="M14" s="81">
        <f t="shared" si="2"/>
        <v>0</v>
      </c>
      <c r="N14" s="73">
        <f t="shared" si="3"/>
        <v>271.87250996015939</v>
      </c>
      <c r="O14" s="58"/>
      <c r="P14" s="48"/>
      <c r="Q14" s="48"/>
      <c r="R14" s="81">
        <f t="shared" si="4"/>
        <v>0</v>
      </c>
      <c r="S14" s="77">
        <f t="shared" si="5"/>
        <v>311.87250996015939</v>
      </c>
    </row>
    <row r="15" spans="1:27">
      <c r="A15" s="44"/>
      <c r="B15" s="45"/>
      <c r="C15" s="67"/>
      <c r="D15" s="46"/>
      <c r="E15" s="58"/>
      <c r="F15" s="48"/>
      <c r="G15" s="48"/>
      <c r="H15" s="81">
        <f t="shared" si="0"/>
        <v>0</v>
      </c>
      <c r="I15" s="73">
        <f t="shared" si="1"/>
        <v>231.87250996015936</v>
      </c>
      <c r="J15" s="58"/>
      <c r="K15" s="48"/>
      <c r="L15" s="48"/>
      <c r="M15" s="81">
        <f t="shared" si="2"/>
        <v>0</v>
      </c>
      <c r="N15" s="73">
        <f t="shared" si="3"/>
        <v>271.87250996015939</v>
      </c>
      <c r="O15" s="58"/>
      <c r="P15" s="48"/>
      <c r="Q15" s="48"/>
      <c r="R15" s="81">
        <f t="shared" si="4"/>
        <v>0</v>
      </c>
      <c r="S15" s="77">
        <f t="shared" si="5"/>
        <v>311.87250996015939</v>
      </c>
    </row>
    <row r="16" spans="1:27">
      <c r="A16" s="44"/>
      <c r="B16" s="45"/>
      <c r="C16" s="67"/>
      <c r="D16" s="46"/>
      <c r="E16" s="58"/>
      <c r="F16" s="48"/>
      <c r="G16" s="48"/>
      <c r="H16" s="81">
        <f t="shared" si="0"/>
        <v>0</v>
      </c>
      <c r="I16" s="73">
        <f t="shared" si="1"/>
        <v>231.87250996015936</v>
      </c>
      <c r="J16" s="58"/>
      <c r="K16" s="48"/>
      <c r="L16" s="48"/>
      <c r="M16" s="81">
        <f t="shared" si="2"/>
        <v>0</v>
      </c>
      <c r="N16" s="73">
        <f t="shared" si="3"/>
        <v>271.87250996015939</v>
      </c>
      <c r="O16" s="58"/>
      <c r="P16" s="48"/>
      <c r="Q16" s="48"/>
      <c r="R16" s="81">
        <f t="shared" si="4"/>
        <v>0</v>
      </c>
      <c r="S16" s="77">
        <f t="shared" si="5"/>
        <v>311.87250996015939</v>
      </c>
    </row>
    <row r="17" spans="1:19">
      <c r="A17" s="44"/>
      <c r="B17" s="45"/>
      <c r="C17" s="67"/>
      <c r="D17" s="46"/>
      <c r="E17" s="58"/>
      <c r="F17" s="48"/>
      <c r="G17" s="48"/>
      <c r="H17" s="81">
        <f t="shared" si="0"/>
        <v>0</v>
      </c>
      <c r="I17" s="73">
        <f t="shared" si="1"/>
        <v>231.87250996015936</v>
      </c>
      <c r="J17" s="58"/>
      <c r="K17" s="48"/>
      <c r="L17" s="48"/>
      <c r="M17" s="81">
        <f t="shared" si="2"/>
        <v>0</v>
      </c>
      <c r="N17" s="73">
        <f t="shared" si="3"/>
        <v>271.87250996015939</v>
      </c>
      <c r="O17" s="58"/>
      <c r="P17" s="48"/>
      <c r="Q17" s="48"/>
      <c r="R17" s="81">
        <f t="shared" si="4"/>
        <v>0</v>
      </c>
      <c r="S17" s="77">
        <f t="shared" si="5"/>
        <v>311.87250996015939</v>
      </c>
    </row>
    <row r="18" spans="1:19">
      <c r="A18" s="44"/>
      <c r="B18" s="45"/>
      <c r="C18" s="67"/>
      <c r="D18" s="46"/>
      <c r="E18" s="58"/>
      <c r="F18" s="48"/>
      <c r="G18" s="48"/>
      <c r="H18" s="81">
        <f t="shared" si="0"/>
        <v>0</v>
      </c>
      <c r="I18" s="73">
        <f t="shared" si="1"/>
        <v>231.87250996015936</v>
      </c>
      <c r="J18" s="58"/>
      <c r="K18" s="48"/>
      <c r="L18" s="48"/>
      <c r="M18" s="81">
        <f t="shared" si="2"/>
        <v>0</v>
      </c>
      <c r="N18" s="73">
        <f t="shared" si="3"/>
        <v>271.87250996015939</v>
      </c>
      <c r="O18" s="58"/>
      <c r="P18" s="48"/>
      <c r="Q18" s="48"/>
      <c r="R18" s="81">
        <f t="shared" si="4"/>
        <v>0</v>
      </c>
      <c r="S18" s="77">
        <f t="shared" si="5"/>
        <v>311.87250996015939</v>
      </c>
    </row>
    <row r="19" spans="1:19">
      <c r="A19" s="44"/>
      <c r="B19" s="45"/>
      <c r="C19" s="67"/>
      <c r="D19" s="46"/>
      <c r="E19" s="58"/>
      <c r="F19" s="48"/>
      <c r="G19" s="48"/>
      <c r="H19" s="81">
        <f t="shared" si="0"/>
        <v>0</v>
      </c>
      <c r="I19" s="73">
        <f t="shared" si="1"/>
        <v>231.87250996015936</v>
      </c>
      <c r="J19" s="58"/>
      <c r="K19" s="48"/>
      <c r="L19" s="48"/>
      <c r="M19" s="81">
        <f t="shared" si="2"/>
        <v>0</v>
      </c>
      <c r="N19" s="73">
        <f t="shared" si="3"/>
        <v>271.87250996015939</v>
      </c>
      <c r="O19" s="58"/>
      <c r="P19" s="48"/>
      <c r="Q19" s="48"/>
      <c r="R19" s="81">
        <f t="shared" si="4"/>
        <v>0</v>
      </c>
      <c r="S19" s="77">
        <f t="shared" si="5"/>
        <v>311.87250996015939</v>
      </c>
    </row>
    <row r="20" spans="1:19">
      <c r="A20" s="44"/>
      <c r="B20" s="45"/>
      <c r="C20" s="67"/>
      <c r="D20" s="46"/>
      <c r="E20" s="58"/>
      <c r="F20" s="48"/>
      <c r="G20" s="48"/>
      <c r="H20" s="81">
        <f t="shared" si="0"/>
        <v>0</v>
      </c>
      <c r="I20" s="73">
        <f t="shared" si="1"/>
        <v>231.87250996015936</v>
      </c>
      <c r="J20" s="58"/>
      <c r="K20" s="48"/>
      <c r="L20" s="48"/>
      <c r="M20" s="81">
        <f t="shared" si="2"/>
        <v>0</v>
      </c>
      <c r="N20" s="73">
        <f t="shared" si="3"/>
        <v>271.87250996015939</v>
      </c>
      <c r="O20" s="58"/>
      <c r="P20" s="48"/>
      <c r="Q20" s="48"/>
      <c r="R20" s="81">
        <f t="shared" si="4"/>
        <v>0</v>
      </c>
      <c r="S20" s="77">
        <f t="shared" si="5"/>
        <v>311.87250996015939</v>
      </c>
    </row>
    <row r="21" spans="1:19">
      <c r="A21" s="44"/>
      <c r="B21" s="45"/>
      <c r="C21" s="67"/>
      <c r="D21" s="46"/>
      <c r="E21" s="58"/>
      <c r="F21" s="48"/>
      <c r="G21" s="48"/>
      <c r="H21" s="81">
        <f t="shared" si="0"/>
        <v>0</v>
      </c>
      <c r="I21" s="73">
        <f t="shared" si="1"/>
        <v>231.87250996015936</v>
      </c>
      <c r="J21" s="58"/>
      <c r="K21" s="48"/>
      <c r="L21" s="48"/>
      <c r="M21" s="81">
        <f t="shared" si="2"/>
        <v>0</v>
      </c>
      <c r="N21" s="73">
        <f t="shared" si="3"/>
        <v>271.87250996015939</v>
      </c>
      <c r="O21" s="58"/>
      <c r="P21" s="48"/>
      <c r="Q21" s="48"/>
      <c r="R21" s="81">
        <f t="shared" si="4"/>
        <v>0</v>
      </c>
      <c r="S21" s="77">
        <f t="shared" si="5"/>
        <v>311.87250996015939</v>
      </c>
    </row>
    <row r="22" spans="1:19">
      <c r="A22" s="44"/>
      <c r="B22" s="45"/>
      <c r="C22" s="67"/>
      <c r="D22" s="46"/>
      <c r="E22" s="58"/>
      <c r="F22" s="48"/>
      <c r="G22" s="48"/>
      <c r="H22" s="81">
        <f t="shared" si="0"/>
        <v>0</v>
      </c>
      <c r="I22" s="73">
        <f t="shared" si="1"/>
        <v>231.87250996015936</v>
      </c>
      <c r="J22" s="58"/>
      <c r="K22" s="48"/>
      <c r="L22" s="48"/>
      <c r="M22" s="81">
        <f t="shared" si="2"/>
        <v>0</v>
      </c>
      <c r="N22" s="73">
        <f t="shared" si="3"/>
        <v>271.87250996015939</v>
      </c>
      <c r="O22" s="58"/>
      <c r="P22" s="48"/>
      <c r="Q22" s="48"/>
      <c r="R22" s="81">
        <f t="shared" si="4"/>
        <v>0</v>
      </c>
      <c r="S22" s="77">
        <f t="shared" si="5"/>
        <v>311.87250996015939</v>
      </c>
    </row>
    <row r="23" spans="1:19">
      <c r="A23" s="44"/>
      <c r="B23" s="45"/>
      <c r="C23" s="67"/>
      <c r="D23" s="46"/>
      <c r="E23" s="58"/>
      <c r="F23" s="48"/>
      <c r="G23" s="48"/>
      <c r="H23" s="81">
        <f t="shared" si="0"/>
        <v>0</v>
      </c>
      <c r="I23" s="73">
        <f t="shared" si="1"/>
        <v>231.87250996015936</v>
      </c>
      <c r="J23" s="58"/>
      <c r="K23" s="48"/>
      <c r="L23" s="48"/>
      <c r="M23" s="81">
        <f t="shared" si="2"/>
        <v>0</v>
      </c>
      <c r="N23" s="73">
        <f t="shared" si="3"/>
        <v>271.87250996015939</v>
      </c>
      <c r="O23" s="58"/>
      <c r="P23" s="48"/>
      <c r="Q23" s="48"/>
      <c r="R23" s="81">
        <f t="shared" si="4"/>
        <v>0</v>
      </c>
      <c r="S23" s="77">
        <f t="shared" si="5"/>
        <v>311.87250996015939</v>
      </c>
    </row>
    <row r="24" spans="1:19">
      <c r="A24" s="44"/>
      <c r="B24" s="45"/>
      <c r="C24" s="67"/>
      <c r="D24" s="46"/>
      <c r="E24" s="58"/>
      <c r="F24" s="48"/>
      <c r="G24" s="48"/>
      <c r="H24" s="81">
        <f t="shared" si="0"/>
        <v>0</v>
      </c>
      <c r="I24" s="73">
        <f t="shared" si="1"/>
        <v>231.87250996015936</v>
      </c>
      <c r="J24" s="58"/>
      <c r="K24" s="48"/>
      <c r="L24" s="48"/>
      <c r="M24" s="81">
        <f t="shared" si="2"/>
        <v>0</v>
      </c>
      <c r="N24" s="73">
        <f t="shared" si="3"/>
        <v>271.87250996015939</v>
      </c>
      <c r="O24" s="58"/>
      <c r="P24" s="48"/>
      <c r="Q24" s="48"/>
      <c r="R24" s="81">
        <f t="shared" si="4"/>
        <v>0</v>
      </c>
      <c r="S24" s="77">
        <f t="shared" si="5"/>
        <v>311.87250996015939</v>
      </c>
    </row>
    <row r="25" spans="1:19">
      <c r="A25" s="44"/>
      <c r="B25" s="45"/>
      <c r="C25" s="67"/>
      <c r="D25" s="46"/>
      <c r="E25" s="58"/>
      <c r="F25" s="48"/>
      <c r="G25" s="48"/>
      <c r="H25" s="81">
        <f t="shared" si="0"/>
        <v>0</v>
      </c>
      <c r="I25" s="73">
        <f t="shared" si="1"/>
        <v>231.87250996015936</v>
      </c>
      <c r="J25" s="58"/>
      <c r="K25" s="48"/>
      <c r="L25" s="48"/>
      <c r="M25" s="81">
        <f t="shared" si="2"/>
        <v>0</v>
      </c>
      <c r="N25" s="73">
        <f t="shared" si="3"/>
        <v>271.87250996015939</v>
      </c>
      <c r="O25" s="58"/>
      <c r="P25" s="48"/>
      <c r="Q25" s="48"/>
      <c r="R25" s="81">
        <f t="shared" si="4"/>
        <v>0</v>
      </c>
      <c r="S25" s="77">
        <f t="shared" si="5"/>
        <v>311.87250996015939</v>
      </c>
    </row>
    <row r="26" spans="1:19">
      <c r="A26" s="44"/>
      <c r="B26" s="45"/>
      <c r="C26" s="67"/>
      <c r="D26" s="46"/>
      <c r="E26" s="58"/>
      <c r="F26" s="48"/>
      <c r="G26" s="48"/>
      <c r="H26" s="81">
        <f t="shared" si="0"/>
        <v>0</v>
      </c>
      <c r="I26" s="73">
        <f t="shared" si="1"/>
        <v>231.87250996015936</v>
      </c>
      <c r="J26" s="58"/>
      <c r="K26" s="48"/>
      <c r="L26" s="48"/>
      <c r="M26" s="81">
        <f t="shared" si="2"/>
        <v>0</v>
      </c>
      <c r="N26" s="73">
        <f t="shared" si="3"/>
        <v>271.87250996015939</v>
      </c>
      <c r="O26" s="58"/>
      <c r="P26" s="48"/>
      <c r="Q26" s="48"/>
      <c r="R26" s="81">
        <f t="shared" si="4"/>
        <v>0</v>
      </c>
      <c r="S26" s="77">
        <f t="shared" si="5"/>
        <v>311.87250996015939</v>
      </c>
    </row>
    <row r="27" spans="1:19">
      <c r="A27" s="44"/>
      <c r="B27" s="45"/>
      <c r="C27" s="67"/>
      <c r="D27" s="46"/>
      <c r="E27" s="58"/>
      <c r="F27" s="48"/>
      <c r="G27" s="48"/>
      <c r="H27" s="81">
        <f t="shared" si="0"/>
        <v>0</v>
      </c>
      <c r="I27" s="73">
        <f t="shared" si="1"/>
        <v>231.87250996015936</v>
      </c>
      <c r="J27" s="58"/>
      <c r="K27" s="48"/>
      <c r="L27" s="48"/>
      <c r="M27" s="81">
        <f t="shared" si="2"/>
        <v>0</v>
      </c>
      <c r="N27" s="73">
        <f t="shared" si="3"/>
        <v>271.87250996015939</v>
      </c>
      <c r="O27" s="58"/>
      <c r="P27" s="48"/>
      <c r="Q27" s="48"/>
      <c r="R27" s="81">
        <f t="shared" si="4"/>
        <v>0</v>
      </c>
      <c r="S27" s="77">
        <f t="shared" si="5"/>
        <v>311.87250996015939</v>
      </c>
    </row>
    <row r="28" spans="1:19">
      <c r="A28" s="44"/>
      <c r="B28" s="45"/>
      <c r="C28" s="67"/>
      <c r="D28" s="46"/>
      <c r="E28" s="58"/>
      <c r="F28" s="48"/>
      <c r="G28" s="48"/>
      <c r="H28" s="81">
        <f t="shared" si="0"/>
        <v>0</v>
      </c>
      <c r="I28" s="73">
        <f t="shared" si="1"/>
        <v>231.87250996015936</v>
      </c>
      <c r="J28" s="58"/>
      <c r="K28" s="48"/>
      <c r="L28" s="48"/>
      <c r="M28" s="81">
        <f t="shared" si="2"/>
        <v>0</v>
      </c>
      <c r="N28" s="73">
        <f t="shared" si="3"/>
        <v>271.87250996015939</v>
      </c>
      <c r="O28" s="58"/>
      <c r="P28" s="48"/>
      <c r="Q28" s="48"/>
      <c r="R28" s="81">
        <f t="shared" si="4"/>
        <v>0</v>
      </c>
      <c r="S28" s="77">
        <f t="shared" si="5"/>
        <v>311.87250996015939</v>
      </c>
    </row>
    <row r="29" spans="1:19">
      <c r="A29" s="44"/>
      <c r="B29" s="45"/>
      <c r="C29" s="67"/>
      <c r="D29" s="46"/>
      <c r="E29" s="58"/>
      <c r="F29" s="48"/>
      <c r="G29" s="48"/>
      <c r="H29" s="81">
        <f t="shared" si="0"/>
        <v>0</v>
      </c>
      <c r="I29" s="73">
        <f t="shared" si="1"/>
        <v>231.87250996015936</v>
      </c>
      <c r="J29" s="58"/>
      <c r="K29" s="48"/>
      <c r="L29" s="48"/>
      <c r="M29" s="81">
        <f t="shared" si="2"/>
        <v>0</v>
      </c>
      <c r="N29" s="73">
        <f t="shared" si="3"/>
        <v>271.87250996015939</v>
      </c>
      <c r="O29" s="58"/>
      <c r="P29" s="48"/>
      <c r="Q29" s="48"/>
      <c r="R29" s="81">
        <f t="shared" si="4"/>
        <v>0</v>
      </c>
      <c r="S29" s="77">
        <f t="shared" si="5"/>
        <v>311.87250996015939</v>
      </c>
    </row>
    <row r="30" spans="1:19">
      <c r="A30" s="44"/>
      <c r="B30" s="45"/>
      <c r="C30" s="67"/>
      <c r="D30" s="46"/>
      <c r="E30" s="58"/>
      <c r="F30" s="48"/>
      <c r="G30" s="48"/>
      <c r="H30" s="81">
        <f t="shared" si="0"/>
        <v>0</v>
      </c>
      <c r="I30" s="73">
        <f t="shared" si="1"/>
        <v>231.87250996015936</v>
      </c>
      <c r="J30" s="58"/>
      <c r="K30" s="48"/>
      <c r="L30" s="48"/>
      <c r="M30" s="81">
        <f t="shared" si="2"/>
        <v>0</v>
      </c>
      <c r="N30" s="73">
        <f t="shared" si="3"/>
        <v>271.87250996015939</v>
      </c>
      <c r="O30" s="58"/>
      <c r="P30" s="48"/>
      <c r="Q30" s="48"/>
      <c r="R30" s="81">
        <f t="shared" si="4"/>
        <v>0</v>
      </c>
      <c r="S30" s="77">
        <f t="shared" si="5"/>
        <v>311.87250996015939</v>
      </c>
    </row>
    <row r="31" spans="1:19">
      <c r="A31" s="44"/>
      <c r="B31" s="45"/>
      <c r="C31" s="67"/>
      <c r="D31" s="46"/>
      <c r="E31" s="58"/>
      <c r="F31" s="48"/>
      <c r="G31" s="48"/>
      <c r="H31" s="81">
        <f t="shared" si="0"/>
        <v>0</v>
      </c>
      <c r="I31" s="73">
        <f t="shared" si="1"/>
        <v>231.87250996015936</v>
      </c>
      <c r="J31" s="58"/>
      <c r="K31" s="48"/>
      <c r="L31" s="48"/>
      <c r="M31" s="81">
        <f t="shared" si="2"/>
        <v>0</v>
      </c>
      <c r="N31" s="73">
        <f t="shared" si="3"/>
        <v>271.87250996015939</v>
      </c>
      <c r="O31" s="58"/>
      <c r="P31" s="48"/>
      <c r="Q31" s="48"/>
      <c r="R31" s="81">
        <f t="shared" si="4"/>
        <v>0</v>
      </c>
      <c r="S31" s="77">
        <f t="shared" si="5"/>
        <v>311.87250996015939</v>
      </c>
    </row>
    <row r="32" spans="1:19">
      <c r="A32" s="44"/>
      <c r="B32" s="45"/>
      <c r="C32" s="67"/>
      <c r="D32" s="46"/>
      <c r="E32" s="58"/>
      <c r="F32" s="48"/>
      <c r="G32" s="48"/>
      <c r="H32" s="81">
        <f t="shared" si="0"/>
        <v>0</v>
      </c>
      <c r="I32" s="73">
        <f t="shared" si="1"/>
        <v>231.87250996015936</v>
      </c>
      <c r="J32" s="58"/>
      <c r="K32" s="48"/>
      <c r="L32" s="48"/>
      <c r="M32" s="81">
        <f t="shared" si="2"/>
        <v>0</v>
      </c>
      <c r="N32" s="73">
        <f t="shared" si="3"/>
        <v>271.87250996015939</v>
      </c>
      <c r="O32" s="58"/>
      <c r="P32" s="48"/>
      <c r="Q32" s="48"/>
      <c r="R32" s="81">
        <f t="shared" si="4"/>
        <v>0</v>
      </c>
      <c r="S32" s="77">
        <f t="shared" si="5"/>
        <v>311.87250996015939</v>
      </c>
    </row>
    <row r="33" spans="1:19">
      <c r="A33" s="44"/>
      <c r="B33" s="45"/>
      <c r="C33" s="67"/>
      <c r="D33" s="46"/>
      <c r="E33" s="58"/>
      <c r="F33" s="48"/>
      <c r="G33" s="48"/>
      <c r="H33" s="81">
        <f t="shared" si="0"/>
        <v>0</v>
      </c>
      <c r="I33" s="73">
        <f t="shared" si="1"/>
        <v>231.87250996015936</v>
      </c>
      <c r="J33" s="58"/>
      <c r="K33" s="48"/>
      <c r="L33" s="48"/>
      <c r="M33" s="81">
        <f t="shared" si="2"/>
        <v>0</v>
      </c>
      <c r="N33" s="73">
        <f t="shared" si="3"/>
        <v>271.87250996015939</v>
      </c>
      <c r="O33" s="58"/>
      <c r="P33" s="48"/>
      <c r="Q33" s="48"/>
      <c r="R33" s="81">
        <f t="shared" si="4"/>
        <v>0</v>
      </c>
      <c r="S33" s="77">
        <f t="shared" si="5"/>
        <v>311.87250996015939</v>
      </c>
    </row>
    <row r="34" spans="1:19">
      <c r="A34" s="44"/>
      <c r="B34" s="45"/>
      <c r="C34" s="67"/>
      <c r="D34" s="46"/>
      <c r="E34" s="58"/>
      <c r="F34" s="48"/>
      <c r="G34" s="48"/>
      <c r="H34" s="81">
        <f t="shared" si="0"/>
        <v>0</v>
      </c>
      <c r="I34" s="73">
        <f t="shared" si="1"/>
        <v>231.87250996015936</v>
      </c>
      <c r="J34" s="58"/>
      <c r="K34" s="48"/>
      <c r="L34" s="48"/>
      <c r="M34" s="81">
        <f t="shared" si="2"/>
        <v>0</v>
      </c>
      <c r="N34" s="73">
        <f t="shared" si="3"/>
        <v>271.87250996015939</v>
      </c>
      <c r="O34" s="58"/>
      <c r="P34" s="48"/>
      <c r="Q34" s="48"/>
      <c r="R34" s="81">
        <f t="shared" si="4"/>
        <v>0</v>
      </c>
      <c r="S34" s="77">
        <f t="shared" si="5"/>
        <v>311.87250996015939</v>
      </c>
    </row>
    <row r="35" spans="1:19">
      <c r="A35" s="44"/>
      <c r="B35" s="45"/>
      <c r="C35" s="67"/>
      <c r="D35" s="46"/>
      <c r="E35" s="58"/>
      <c r="F35" s="48"/>
      <c r="G35" s="48"/>
      <c r="H35" s="81">
        <f t="shared" si="0"/>
        <v>0</v>
      </c>
      <c r="I35" s="73">
        <f t="shared" si="1"/>
        <v>231.87250996015936</v>
      </c>
      <c r="J35" s="58"/>
      <c r="K35" s="48"/>
      <c r="L35" s="48"/>
      <c r="M35" s="81">
        <f t="shared" si="2"/>
        <v>0</v>
      </c>
      <c r="N35" s="73">
        <f t="shared" si="3"/>
        <v>271.87250996015939</v>
      </c>
      <c r="O35" s="58"/>
      <c r="P35" s="48"/>
      <c r="Q35" s="48"/>
      <c r="R35" s="81">
        <f t="shared" si="4"/>
        <v>0</v>
      </c>
      <c r="S35" s="77">
        <f t="shared" si="5"/>
        <v>311.87250996015939</v>
      </c>
    </row>
    <row r="36" spans="1:19">
      <c r="A36" s="44"/>
      <c r="B36" s="45"/>
      <c r="C36" s="67"/>
      <c r="D36" s="46"/>
      <c r="E36" s="58"/>
      <c r="F36" s="48"/>
      <c r="G36" s="48"/>
      <c r="H36" s="81">
        <f t="shared" si="0"/>
        <v>0</v>
      </c>
      <c r="I36" s="73">
        <f t="shared" si="1"/>
        <v>231.87250996015936</v>
      </c>
      <c r="J36" s="58"/>
      <c r="K36" s="48"/>
      <c r="L36" s="48"/>
      <c r="M36" s="81">
        <f t="shared" si="2"/>
        <v>0</v>
      </c>
      <c r="N36" s="73">
        <f t="shared" si="3"/>
        <v>271.87250996015939</v>
      </c>
      <c r="O36" s="58"/>
      <c r="P36" s="48"/>
      <c r="Q36" s="48"/>
      <c r="R36" s="81">
        <f t="shared" si="4"/>
        <v>0</v>
      </c>
      <c r="S36" s="77">
        <f t="shared" si="5"/>
        <v>311.87250996015939</v>
      </c>
    </row>
    <row r="37" spans="1:19">
      <c r="A37" s="44"/>
      <c r="B37" s="45"/>
      <c r="C37" s="67"/>
      <c r="D37" s="46"/>
      <c r="E37" s="58"/>
      <c r="F37" s="48"/>
      <c r="G37" s="48"/>
      <c r="H37" s="81">
        <f t="shared" si="0"/>
        <v>0</v>
      </c>
      <c r="I37" s="73">
        <f t="shared" si="1"/>
        <v>231.87250996015936</v>
      </c>
      <c r="J37" s="58"/>
      <c r="K37" s="48"/>
      <c r="L37" s="48"/>
      <c r="M37" s="81">
        <f t="shared" si="2"/>
        <v>0</v>
      </c>
      <c r="N37" s="73">
        <f t="shared" si="3"/>
        <v>271.87250996015939</v>
      </c>
      <c r="O37" s="58"/>
      <c r="P37" s="48"/>
      <c r="Q37" s="48"/>
      <c r="R37" s="81">
        <f t="shared" si="4"/>
        <v>0</v>
      </c>
      <c r="S37" s="77">
        <f t="shared" si="5"/>
        <v>311.87250996015939</v>
      </c>
    </row>
    <row r="38" spans="1:19">
      <c r="A38" s="44"/>
      <c r="B38" s="45"/>
      <c r="C38" s="67"/>
      <c r="D38" s="46"/>
      <c r="E38" s="58"/>
      <c r="F38" s="48"/>
      <c r="G38" s="48"/>
      <c r="H38" s="81">
        <f t="shared" si="0"/>
        <v>0</v>
      </c>
      <c r="I38" s="73">
        <f t="shared" si="1"/>
        <v>231.87250996015936</v>
      </c>
      <c r="J38" s="58"/>
      <c r="K38" s="48"/>
      <c r="L38" s="48"/>
      <c r="M38" s="81">
        <f t="shared" si="2"/>
        <v>0</v>
      </c>
      <c r="N38" s="73">
        <f t="shared" si="3"/>
        <v>271.87250996015939</v>
      </c>
      <c r="O38" s="58"/>
      <c r="P38" s="48"/>
      <c r="Q38" s="48"/>
      <c r="R38" s="81">
        <f t="shared" si="4"/>
        <v>0</v>
      </c>
      <c r="S38" s="77">
        <f t="shared" si="5"/>
        <v>311.87250996015939</v>
      </c>
    </row>
    <row r="39" spans="1:19">
      <c r="A39" s="44"/>
      <c r="B39" s="45"/>
      <c r="C39" s="67"/>
      <c r="D39" s="46"/>
      <c r="E39" s="58"/>
      <c r="F39" s="48"/>
      <c r="G39" s="48"/>
      <c r="H39" s="81">
        <f t="shared" si="0"/>
        <v>0</v>
      </c>
      <c r="I39" s="73">
        <f t="shared" si="1"/>
        <v>231.87250996015936</v>
      </c>
      <c r="J39" s="58"/>
      <c r="K39" s="48"/>
      <c r="L39" s="48"/>
      <c r="M39" s="81">
        <f t="shared" si="2"/>
        <v>0</v>
      </c>
      <c r="N39" s="73">
        <f t="shared" si="3"/>
        <v>271.87250996015939</v>
      </c>
      <c r="O39" s="58"/>
      <c r="P39" s="48"/>
      <c r="Q39" s="48"/>
      <c r="R39" s="81">
        <f t="shared" si="4"/>
        <v>0</v>
      </c>
      <c r="S39" s="77">
        <f t="shared" si="5"/>
        <v>311.87250996015939</v>
      </c>
    </row>
    <row r="40" spans="1:19">
      <c r="A40" s="44"/>
      <c r="B40" s="45"/>
      <c r="C40" s="67"/>
      <c r="D40" s="46"/>
      <c r="E40" s="58"/>
      <c r="F40" s="48"/>
      <c r="G40" s="48"/>
      <c r="H40" s="81">
        <f t="shared" si="0"/>
        <v>0</v>
      </c>
      <c r="I40" s="73">
        <f t="shared" si="1"/>
        <v>231.87250996015936</v>
      </c>
      <c r="J40" s="58"/>
      <c r="K40" s="48"/>
      <c r="L40" s="48"/>
      <c r="M40" s="81">
        <f t="shared" si="2"/>
        <v>0</v>
      </c>
      <c r="N40" s="73">
        <f t="shared" si="3"/>
        <v>271.87250996015939</v>
      </c>
      <c r="O40" s="58"/>
      <c r="P40" s="48"/>
      <c r="Q40" s="48"/>
      <c r="R40" s="81">
        <f t="shared" si="4"/>
        <v>0</v>
      </c>
      <c r="S40" s="77">
        <f t="shared" si="5"/>
        <v>311.87250996015939</v>
      </c>
    </row>
    <row r="41" spans="1:19">
      <c r="A41" s="44"/>
      <c r="B41" s="45"/>
      <c r="C41" s="67"/>
      <c r="D41" s="46"/>
      <c r="E41" s="58"/>
      <c r="F41" s="48"/>
      <c r="G41" s="48"/>
      <c r="H41" s="81">
        <f t="shared" si="0"/>
        <v>0</v>
      </c>
      <c r="I41" s="73">
        <f t="shared" si="1"/>
        <v>231.87250996015936</v>
      </c>
      <c r="J41" s="58"/>
      <c r="K41" s="48"/>
      <c r="L41" s="48"/>
      <c r="M41" s="81">
        <f t="shared" si="2"/>
        <v>0</v>
      </c>
      <c r="N41" s="73">
        <f t="shared" si="3"/>
        <v>271.87250996015939</v>
      </c>
      <c r="O41" s="58"/>
      <c r="P41" s="48"/>
      <c r="Q41" s="48"/>
      <c r="R41" s="81">
        <f t="shared" si="4"/>
        <v>0</v>
      </c>
      <c r="S41" s="77">
        <f t="shared" si="5"/>
        <v>311.87250996015939</v>
      </c>
    </row>
    <row r="42" spans="1:19">
      <c r="A42" s="44"/>
      <c r="B42" s="45"/>
      <c r="C42" s="67"/>
      <c r="D42" s="46"/>
      <c r="E42" s="58"/>
      <c r="F42" s="48"/>
      <c r="G42" s="48"/>
      <c r="H42" s="81">
        <f t="shared" si="0"/>
        <v>0</v>
      </c>
      <c r="I42" s="73">
        <f t="shared" si="1"/>
        <v>231.87250996015936</v>
      </c>
      <c r="J42" s="58"/>
      <c r="K42" s="48"/>
      <c r="L42" s="48"/>
      <c r="M42" s="81">
        <f t="shared" si="2"/>
        <v>0</v>
      </c>
      <c r="N42" s="73">
        <f t="shared" si="3"/>
        <v>271.87250996015939</v>
      </c>
      <c r="O42" s="58"/>
      <c r="P42" s="48"/>
      <c r="Q42" s="48"/>
      <c r="R42" s="81">
        <f t="shared" si="4"/>
        <v>0</v>
      </c>
      <c r="S42" s="77">
        <f t="shared" si="5"/>
        <v>311.87250996015939</v>
      </c>
    </row>
    <row r="43" spans="1:19">
      <c r="A43" s="44"/>
      <c r="B43" s="45"/>
      <c r="C43" s="67"/>
      <c r="D43" s="46"/>
      <c r="E43" s="58"/>
      <c r="F43" s="48"/>
      <c r="G43" s="48"/>
      <c r="H43" s="81">
        <f t="shared" si="0"/>
        <v>0</v>
      </c>
      <c r="I43" s="73">
        <f t="shared" si="1"/>
        <v>231.87250996015936</v>
      </c>
      <c r="J43" s="58"/>
      <c r="K43" s="48"/>
      <c r="L43" s="48"/>
      <c r="M43" s="81">
        <f t="shared" si="2"/>
        <v>0</v>
      </c>
      <c r="N43" s="73">
        <f t="shared" si="3"/>
        <v>271.87250996015939</v>
      </c>
      <c r="O43" s="58"/>
      <c r="P43" s="48"/>
      <c r="Q43" s="48"/>
      <c r="R43" s="81">
        <f t="shared" si="4"/>
        <v>0</v>
      </c>
      <c r="S43" s="77">
        <f t="shared" si="5"/>
        <v>311.87250996015939</v>
      </c>
    </row>
    <row r="44" spans="1:19">
      <c r="A44" s="44"/>
      <c r="B44" s="45"/>
      <c r="C44" s="67"/>
      <c r="D44" s="46"/>
      <c r="E44" s="58"/>
      <c r="F44" s="48"/>
      <c r="G44" s="48"/>
      <c r="H44" s="81">
        <f t="shared" si="0"/>
        <v>0</v>
      </c>
      <c r="I44" s="73">
        <f t="shared" si="1"/>
        <v>231.87250996015936</v>
      </c>
      <c r="J44" s="58"/>
      <c r="K44" s="48"/>
      <c r="L44" s="48"/>
      <c r="M44" s="81">
        <f t="shared" si="2"/>
        <v>0</v>
      </c>
      <c r="N44" s="73">
        <f t="shared" si="3"/>
        <v>271.87250996015939</v>
      </c>
      <c r="O44" s="58"/>
      <c r="P44" s="48"/>
      <c r="Q44" s="48"/>
      <c r="R44" s="81">
        <f t="shared" si="4"/>
        <v>0</v>
      </c>
      <c r="S44" s="77">
        <f t="shared" si="5"/>
        <v>311.87250996015939</v>
      </c>
    </row>
    <row r="45" spans="1:19">
      <c r="A45" s="44"/>
      <c r="B45" s="45"/>
      <c r="C45" s="67"/>
      <c r="D45" s="46"/>
      <c r="E45" s="58"/>
      <c r="F45" s="48"/>
      <c r="G45" s="48"/>
      <c r="H45" s="81">
        <f t="shared" si="0"/>
        <v>0</v>
      </c>
      <c r="I45" s="73">
        <f t="shared" si="1"/>
        <v>231.87250996015936</v>
      </c>
      <c r="J45" s="58"/>
      <c r="K45" s="48"/>
      <c r="L45" s="48"/>
      <c r="M45" s="81">
        <f t="shared" si="2"/>
        <v>0</v>
      </c>
      <c r="N45" s="73">
        <f t="shared" si="3"/>
        <v>271.87250996015939</v>
      </c>
      <c r="O45" s="58"/>
      <c r="P45" s="48"/>
      <c r="Q45" s="48"/>
      <c r="R45" s="81">
        <f t="shared" si="4"/>
        <v>0</v>
      </c>
      <c r="S45" s="77">
        <f t="shared" si="5"/>
        <v>311.87250996015939</v>
      </c>
    </row>
    <row r="46" spans="1:19">
      <c r="A46" s="44"/>
      <c r="B46" s="45"/>
      <c r="C46" s="67"/>
      <c r="D46" s="46"/>
      <c r="E46" s="58"/>
      <c r="F46" s="48"/>
      <c r="G46" s="48"/>
      <c r="H46" s="81">
        <f t="shared" si="0"/>
        <v>0</v>
      </c>
      <c r="I46" s="73">
        <f t="shared" si="1"/>
        <v>231.87250996015936</v>
      </c>
      <c r="J46" s="58"/>
      <c r="K46" s="48"/>
      <c r="L46" s="48"/>
      <c r="M46" s="81">
        <f t="shared" si="2"/>
        <v>0</v>
      </c>
      <c r="N46" s="73">
        <f t="shared" si="3"/>
        <v>271.87250996015939</v>
      </c>
      <c r="O46" s="58"/>
      <c r="P46" s="48"/>
      <c r="Q46" s="48"/>
      <c r="R46" s="81">
        <f t="shared" si="4"/>
        <v>0</v>
      </c>
      <c r="S46" s="77">
        <f t="shared" si="5"/>
        <v>311.87250996015939</v>
      </c>
    </row>
    <row r="47" spans="1:19">
      <c r="A47" s="44"/>
      <c r="B47" s="45"/>
      <c r="C47" s="67"/>
      <c r="D47" s="46"/>
      <c r="E47" s="58"/>
      <c r="F47" s="48"/>
      <c r="G47" s="48"/>
      <c r="H47" s="81">
        <f t="shared" si="0"/>
        <v>0</v>
      </c>
      <c r="I47" s="73">
        <f t="shared" si="1"/>
        <v>231.87250996015936</v>
      </c>
      <c r="J47" s="58"/>
      <c r="K47" s="48"/>
      <c r="L47" s="48"/>
      <c r="M47" s="81">
        <f t="shared" si="2"/>
        <v>0</v>
      </c>
      <c r="N47" s="73">
        <f t="shared" si="3"/>
        <v>271.87250996015939</v>
      </c>
      <c r="O47" s="58"/>
      <c r="P47" s="48"/>
      <c r="Q47" s="48"/>
      <c r="R47" s="81">
        <f t="shared" si="4"/>
        <v>0</v>
      </c>
      <c r="S47" s="77">
        <f t="shared" si="5"/>
        <v>311.87250996015939</v>
      </c>
    </row>
    <row r="48" spans="1:19">
      <c r="A48" s="44"/>
      <c r="B48" s="45"/>
      <c r="C48" s="67"/>
      <c r="D48" s="46"/>
      <c r="E48" s="58"/>
      <c r="F48" s="48"/>
      <c r="G48" s="48"/>
      <c r="H48" s="81">
        <f t="shared" si="0"/>
        <v>0</v>
      </c>
      <c r="I48" s="73">
        <f t="shared" si="1"/>
        <v>231.87250996015936</v>
      </c>
      <c r="J48" s="58"/>
      <c r="K48" s="48"/>
      <c r="L48" s="48"/>
      <c r="M48" s="81">
        <f t="shared" si="2"/>
        <v>0</v>
      </c>
      <c r="N48" s="73">
        <f t="shared" si="3"/>
        <v>271.87250996015939</v>
      </c>
      <c r="O48" s="58"/>
      <c r="P48" s="48"/>
      <c r="Q48" s="48"/>
      <c r="R48" s="81">
        <f t="shared" si="4"/>
        <v>0</v>
      </c>
      <c r="S48" s="77">
        <f t="shared" si="5"/>
        <v>311.87250996015939</v>
      </c>
    </row>
    <row r="49" spans="1:19">
      <c r="A49" s="44"/>
      <c r="B49" s="45"/>
      <c r="C49" s="67"/>
      <c r="D49" s="46"/>
      <c r="E49" s="58"/>
      <c r="F49" s="48"/>
      <c r="G49" s="48"/>
      <c r="H49" s="81">
        <f t="shared" si="0"/>
        <v>0</v>
      </c>
      <c r="I49" s="73">
        <f t="shared" si="1"/>
        <v>231.87250996015936</v>
      </c>
      <c r="J49" s="58"/>
      <c r="K49" s="48"/>
      <c r="L49" s="48"/>
      <c r="M49" s="81">
        <f t="shared" si="2"/>
        <v>0</v>
      </c>
      <c r="N49" s="73">
        <f t="shared" si="3"/>
        <v>271.87250996015939</v>
      </c>
      <c r="O49" s="58"/>
      <c r="P49" s="48"/>
      <c r="Q49" s="48"/>
      <c r="R49" s="81">
        <f t="shared" si="4"/>
        <v>0</v>
      </c>
      <c r="S49" s="77">
        <f t="shared" si="5"/>
        <v>311.87250996015939</v>
      </c>
    </row>
    <row r="50" spans="1:19">
      <c r="A50" s="44"/>
      <c r="B50" s="45"/>
      <c r="C50" s="67"/>
      <c r="D50" s="46"/>
      <c r="E50" s="58"/>
      <c r="F50" s="48"/>
      <c r="G50" s="48"/>
      <c r="H50" s="81">
        <f t="shared" si="0"/>
        <v>0</v>
      </c>
      <c r="I50" s="73">
        <f t="shared" si="1"/>
        <v>231.87250996015936</v>
      </c>
      <c r="J50" s="58"/>
      <c r="K50" s="48"/>
      <c r="L50" s="48"/>
      <c r="M50" s="81">
        <f t="shared" si="2"/>
        <v>0</v>
      </c>
      <c r="N50" s="73">
        <f t="shared" si="3"/>
        <v>271.87250996015939</v>
      </c>
      <c r="O50" s="58"/>
      <c r="P50" s="48"/>
      <c r="Q50" s="48"/>
      <c r="R50" s="81">
        <f t="shared" si="4"/>
        <v>0</v>
      </c>
      <c r="S50" s="77">
        <f t="shared" si="5"/>
        <v>311.87250996015939</v>
      </c>
    </row>
    <row r="51" spans="1:19">
      <c r="A51" s="44"/>
      <c r="B51" s="45"/>
      <c r="C51" s="67"/>
      <c r="D51" s="46"/>
      <c r="E51" s="58"/>
      <c r="F51" s="48"/>
      <c r="G51" s="48"/>
      <c r="H51" s="81">
        <f t="shared" si="0"/>
        <v>0</v>
      </c>
      <c r="I51" s="73">
        <f t="shared" si="1"/>
        <v>231.87250996015936</v>
      </c>
      <c r="J51" s="58"/>
      <c r="K51" s="48"/>
      <c r="L51" s="48"/>
      <c r="M51" s="81">
        <f t="shared" si="2"/>
        <v>0</v>
      </c>
      <c r="N51" s="73">
        <f t="shared" si="3"/>
        <v>271.87250996015939</v>
      </c>
      <c r="O51" s="58"/>
      <c r="P51" s="48"/>
      <c r="Q51" s="48"/>
      <c r="R51" s="81">
        <f t="shared" si="4"/>
        <v>0</v>
      </c>
      <c r="S51" s="77">
        <f t="shared" si="5"/>
        <v>311.87250996015939</v>
      </c>
    </row>
    <row r="52" spans="1:19">
      <c r="A52" s="44"/>
      <c r="B52" s="45"/>
      <c r="C52" s="67"/>
      <c r="D52" s="46"/>
      <c r="E52" s="58"/>
      <c r="F52" s="48"/>
      <c r="G52" s="48"/>
      <c r="H52" s="81">
        <f t="shared" si="0"/>
        <v>0</v>
      </c>
      <c r="I52" s="73">
        <f t="shared" si="1"/>
        <v>231.87250996015936</v>
      </c>
      <c r="J52" s="58"/>
      <c r="K52" s="48"/>
      <c r="L52" s="48"/>
      <c r="M52" s="81">
        <f t="shared" si="2"/>
        <v>0</v>
      </c>
      <c r="N52" s="73">
        <f t="shared" si="3"/>
        <v>271.87250996015939</v>
      </c>
      <c r="O52" s="58"/>
      <c r="P52" s="48"/>
      <c r="Q52" s="48"/>
      <c r="R52" s="81">
        <f t="shared" si="4"/>
        <v>0</v>
      </c>
      <c r="S52" s="77">
        <f t="shared" si="5"/>
        <v>311.87250996015939</v>
      </c>
    </row>
    <row r="53" spans="1:19">
      <c r="A53" s="44"/>
      <c r="B53" s="45"/>
      <c r="C53" s="67"/>
      <c r="D53" s="46"/>
      <c r="E53" s="58"/>
      <c r="F53" s="48"/>
      <c r="G53" s="48"/>
      <c r="H53" s="81">
        <f t="shared" si="0"/>
        <v>0</v>
      </c>
      <c r="I53" s="73">
        <f t="shared" si="1"/>
        <v>231.87250996015936</v>
      </c>
      <c r="J53" s="58"/>
      <c r="K53" s="48"/>
      <c r="L53" s="48"/>
      <c r="M53" s="81">
        <f t="shared" si="2"/>
        <v>0</v>
      </c>
      <c r="N53" s="73">
        <f t="shared" si="3"/>
        <v>271.87250996015939</v>
      </c>
      <c r="O53" s="58"/>
      <c r="P53" s="48"/>
      <c r="Q53" s="48"/>
      <c r="R53" s="81">
        <f t="shared" si="4"/>
        <v>0</v>
      </c>
      <c r="S53" s="77">
        <f t="shared" si="5"/>
        <v>311.87250996015939</v>
      </c>
    </row>
    <row r="54" spans="1:19">
      <c r="A54" s="44"/>
      <c r="B54" s="45"/>
      <c r="C54" s="67"/>
      <c r="D54" s="46"/>
      <c r="E54" s="58"/>
      <c r="F54" s="48"/>
      <c r="G54" s="48"/>
      <c r="H54" s="81">
        <f t="shared" si="0"/>
        <v>0</v>
      </c>
      <c r="I54" s="73">
        <f t="shared" si="1"/>
        <v>231.87250996015936</v>
      </c>
      <c r="J54" s="58"/>
      <c r="K54" s="48"/>
      <c r="L54" s="48"/>
      <c r="M54" s="81">
        <f t="shared" si="2"/>
        <v>0</v>
      </c>
      <c r="N54" s="73">
        <f t="shared" si="3"/>
        <v>271.87250996015939</v>
      </c>
      <c r="O54" s="58"/>
      <c r="P54" s="48"/>
      <c r="Q54" s="48"/>
      <c r="R54" s="81">
        <f t="shared" si="4"/>
        <v>0</v>
      </c>
      <c r="S54" s="77">
        <f t="shared" si="5"/>
        <v>311.87250996015939</v>
      </c>
    </row>
    <row r="55" spans="1:19">
      <c r="A55" s="44"/>
      <c r="B55" s="45"/>
      <c r="C55" s="67"/>
      <c r="D55" s="46"/>
      <c r="E55" s="58"/>
      <c r="F55" s="48"/>
      <c r="G55" s="48"/>
      <c r="H55" s="81">
        <f t="shared" si="0"/>
        <v>0</v>
      </c>
      <c r="I55" s="73">
        <f t="shared" si="1"/>
        <v>231.87250996015936</v>
      </c>
      <c r="J55" s="58"/>
      <c r="K55" s="48"/>
      <c r="L55" s="48"/>
      <c r="M55" s="81">
        <f t="shared" si="2"/>
        <v>0</v>
      </c>
      <c r="N55" s="73">
        <f t="shared" si="3"/>
        <v>271.87250996015939</v>
      </c>
      <c r="O55" s="58"/>
      <c r="P55" s="48"/>
      <c r="Q55" s="48"/>
      <c r="R55" s="81">
        <f t="shared" si="4"/>
        <v>0</v>
      </c>
      <c r="S55" s="77">
        <f t="shared" si="5"/>
        <v>311.87250996015939</v>
      </c>
    </row>
    <row r="56" spans="1:19">
      <c r="A56" s="44"/>
      <c r="B56" s="45"/>
      <c r="C56" s="67"/>
      <c r="D56" s="46"/>
      <c r="E56" s="58"/>
      <c r="F56" s="48"/>
      <c r="G56" s="48"/>
      <c r="H56" s="81">
        <f t="shared" si="0"/>
        <v>0</v>
      </c>
      <c r="I56" s="73">
        <f t="shared" si="1"/>
        <v>231.87250996015936</v>
      </c>
      <c r="J56" s="58"/>
      <c r="K56" s="48"/>
      <c r="L56" s="48"/>
      <c r="M56" s="81">
        <f t="shared" si="2"/>
        <v>0</v>
      </c>
      <c r="N56" s="73">
        <f t="shared" si="3"/>
        <v>271.87250996015939</v>
      </c>
      <c r="O56" s="58"/>
      <c r="P56" s="48"/>
      <c r="Q56" s="48"/>
      <c r="R56" s="81">
        <f t="shared" si="4"/>
        <v>0</v>
      </c>
      <c r="S56" s="77">
        <f t="shared" si="5"/>
        <v>311.87250996015939</v>
      </c>
    </row>
    <row r="57" spans="1:19">
      <c r="A57" s="44"/>
      <c r="B57" s="45"/>
      <c r="C57" s="67"/>
      <c r="D57" s="46"/>
      <c r="E57" s="58"/>
      <c r="F57" s="48"/>
      <c r="G57" s="48"/>
      <c r="H57" s="81">
        <f t="shared" si="0"/>
        <v>0</v>
      </c>
      <c r="I57" s="73">
        <f t="shared" si="1"/>
        <v>231.87250996015936</v>
      </c>
      <c r="J57" s="58"/>
      <c r="K57" s="48"/>
      <c r="L57" s="48"/>
      <c r="M57" s="81">
        <f t="shared" si="2"/>
        <v>0</v>
      </c>
      <c r="N57" s="73">
        <f t="shared" si="3"/>
        <v>271.87250996015939</v>
      </c>
      <c r="O57" s="58"/>
      <c r="P57" s="48"/>
      <c r="Q57" s="48"/>
      <c r="R57" s="81">
        <f t="shared" si="4"/>
        <v>0</v>
      </c>
      <c r="S57" s="77">
        <f t="shared" si="5"/>
        <v>311.87250996015939</v>
      </c>
    </row>
    <row r="58" spans="1:19">
      <c r="A58" s="44"/>
      <c r="B58" s="45"/>
      <c r="C58" s="67"/>
      <c r="D58" s="46"/>
      <c r="E58" s="58"/>
      <c r="F58" s="48"/>
      <c r="G58" s="48"/>
      <c r="H58" s="81">
        <f t="shared" si="0"/>
        <v>0</v>
      </c>
      <c r="I58" s="73">
        <f t="shared" si="1"/>
        <v>231.87250996015936</v>
      </c>
      <c r="J58" s="58"/>
      <c r="K58" s="48"/>
      <c r="L58" s="48"/>
      <c r="M58" s="81">
        <f t="shared" si="2"/>
        <v>0</v>
      </c>
      <c r="N58" s="73">
        <f t="shared" si="3"/>
        <v>271.87250996015939</v>
      </c>
      <c r="O58" s="58"/>
      <c r="P58" s="48"/>
      <c r="Q58" s="48"/>
      <c r="R58" s="81">
        <f t="shared" si="4"/>
        <v>0</v>
      </c>
      <c r="S58" s="77">
        <f t="shared" si="5"/>
        <v>311.87250996015939</v>
      </c>
    </row>
    <row r="59" spans="1:19">
      <c r="A59" s="44"/>
      <c r="B59" s="45"/>
      <c r="C59" s="67"/>
      <c r="D59" s="46"/>
      <c r="E59" s="58"/>
      <c r="F59" s="48"/>
      <c r="G59" s="48"/>
      <c r="H59" s="81">
        <f t="shared" si="0"/>
        <v>0</v>
      </c>
      <c r="I59" s="73">
        <f t="shared" si="1"/>
        <v>231.87250996015936</v>
      </c>
      <c r="J59" s="58"/>
      <c r="K59" s="48"/>
      <c r="L59" s="48"/>
      <c r="M59" s="81">
        <f t="shared" si="2"/>
        <v>0</v>
      </c>
      <c r="N59" s="73">
        <f t="shared" si="3"/>
        <v>271.87250996015939</v>
      </c>
      <c r="O59" s="58"/>
      <c r="P59" s="48"/>
      <c r="Q59" s="48"/>
      <c r="R59" s="81">
        <f t="shared" si="4"/>
        <v>0</v>
      </c>
      <c r="S59" s="77">
        <f t="shared" si="5"/>
        <v>311.87250996015939</v>
      </c>
    </row>
    <row r="60" spans="1:19">
      <c r="A60" s="44"/>
      <c r="B60" s="45"/>
      <c r="C60" s="67"/>
      <c r="D60" s="46"/>
      <c r="E60" s="58"/>
      <c r="F60" s="48"/>
      <c r="G60" s="48"/>
      <c r="H60" s="81">
        <f t="shared" si="0"/>
        <v>0</v>
      </c>
      <c r="I60" s="73">
        <f t="shared" si="1"/>
        <v>231.87250996015936</v>
      </c>
      <c r="J60" s="58"/>
      <c r="K60" s="48"/>
      <c r="L60" s="48"/>
      <c r="M60" s="81">
        <f t="shared" si="2"/>
        <v>0</v>
      </c>
      <c r="N60" s="73">
        <f t="shared" si="3"/>
        <v>271.87250996015939</v>
      </c>
      <c r="O60" s="58"/>
      <c r="P60" s="48"/>
      <c r="Q60" s="48"/>
      <c r="R60" s="81">
        <f t="shared" si="4"/>
        <v>0</v>
      </c>
      <c r="S60" s="77">
        <f t="shared" si="5"/>
        <v>311.87250996015939</v>
      </c>
    </row>
    <row r="61" spans="1:19">
      <c r="A61" s="44"/>
      <c r="B61" s="45"/>
      <c r="C61" s="67"/>
      <c r="D61" s="46"/>
      <c r="E61" s="58"/>
      <c r="F61" s="48"/>
      <c r="G61" s="48"/>
      <c r="H61" s="81">
        <f t="shared" si="0"/>
        <v>0</v>
      </c>
      <c r="I61" s="73">
        <f t="shared" si="1"/>
        <v>231.87250996015936</v>
      </c>
      <c r="J61" s="58"/>
      <c r="K61" s="48"/>
      <c r="L61" s="48"/>
      <c r="M61" s="81">
        <f t="shared" si="2"/>
        <v>0</v>
      </c>
      <c r="N61" s="73">
        <f t="shared" si="3"/>
        <v>271.87250996015939</v>
      </c>
      <c r="O61" s="58"/>
      <c r="P61" s="48"/>
      <c r="Q61" s="48"/>
      <c r="R61" s="81">
        <f t="shared" si="4"/>
        <v>0</v>
      </c>
      <c r="S61" s="77">
        <f t="shared" si="5"/>
        <v>311.87250996015939</v>
      </c>
    </row>
    <row r="62" spans="1:19">
      <c r="A62" s="44"/>
      <c r="B62" s="45"/>
      <c r="C62" s="67"/>
      <c r="D62" s="46"/>
      <c r="E62" s="58"/>
      <c r="F62" s="48"/>
      <c r="G62" s="48"/>
      <c r="H62" s="81">
        <f t="shared" si="0"/>
        <v>0</v>
      </c>
      <c r="I62" s="73">
        <f t="shared" si="1"/>
        <v>231.87250996015936</v>
      </c>
      <c r="J62" s="58"/>
      <c r="K62" s="48"/>
      <c r="L62" s="48"/>
      <c r="M62" s="81">
        <f t="shared" si="2"/>
        <v>0</v>
      </c>
      <c r="N62" s="73">
        <f t="shared" si="3"/>
        <v>271.87250996015939</v>
      </c>
      <c r="O62" s="58"/>
      <c r="P62" s="48"/>
      <c r="Q62" s="48"/>
      <c r="R62" s="81">
        <f t="shared" si="4"/>
        <v>0</v>
      </c>
      <c r="S62" s="77">
        <f t="shared" si="5"/>
        <v>311.87250996015939</v>
      </c>
    </row>
    <row r="63" spans="1:19">
      <c r="A63" s="44"/>
      <c r="B63" s="45"/>
      <c r="C63" s="67"/>
      <c r="D63" s="46"/>
      <c r="E63" s="58"/>
      <c r="F63" s="48"/>
      <c r="G63" s="48"/>
      <c r="H63" s="81">
        <f t="shared" si="0"/>
        <v>0</v>
      </c>
      <c r="I63" s="73">
        <f t="shared" si="1"/>
        <v>231.87250996015936</v>
      </c>
      <c r="J63" s="58"/>
      <c r="K63" s="48"/>
      <c r="L63" s="48"/>
      <c r="M63" s="81">
        <f t="shared" si="2"/>
        <v>0</v>
      </c>
      <c r="N63" s="73">
        <f t="shared" si="3"/>
        <v>271.87250996015939</v>
      </c>
      <c r="O63" s="58"/>
      <c r="P63" s="48"/>
      <c r="Q63" s="48"/>
      <c r="R63" s="81">
        <f t="shared" si="4"/>
        <v>0</v>
      </c>
      <c r="S63" s="77">
        <f t="shared" si="5"/>
        <v>311.87250996015939</v>
      </c>
    </row>
    <row r="64" spans="1:19">
      <c r="A64" s="44"/>
      <c r="B64" s="45"/>
      <c r="C64" s="67"/>
      <c r="D64" s="46"/>
      <c r="E64" s="58"/>
      <c r="F64" s="48"/>
      <c r="G64" s="48"/>
      <c r="H64" s="81">
        <f t="shared" si="0"/>
        <v>0</v>
      </c>
      <c r="I64" s="73">
        <f t="shared" si="1"/>
        <v>231.87250996015936</v>
      </c>
      <c r="J64" s="58"/>
      <c r="K64" s="48"/>
      <c r="L64" s="48"/>
      <c r="M64" s="81">
        <f t="shared" si="2"/>
        <v>0</v>
      </c>
      <c r="N64" s="73">
        <f t="shared" si="3"/>
        <v>271.87250996015939</v>
      </c>
      <c r="O64" s="58"/>
      <c r="P64" s="48"/>
      <c r="Q64" s="48"/>
      <c r="R64" s="81">
        <f t="shared" si="4"/>
        <v>0</v>
      </c>
      <c r="S64" s="77">
        <f t="shared" si="5"/>
        <v>311.87250996015939</v>
      </c>
    </row>
    <row r="65" spans="1:19">
      <c r="A65" s="44"/>
      <c r="B65" s="45"/>
      <c r="C65" s="67"/>
      <c r="D65" s="46"/>
      <c r="E65" s="58"/>
      <c r="F65" s="48"/>
      <c r="G65" s="48"/>
      <c r="H65" s="81">
        <f t="shared" si="0"/>
        <v>0</v>
      </c>
      <c r="I65" s="73">
        <f t="shared" si="1"/>
        <v>231.87250996015936</v>
      </c>
      <c r="J65" s="58"/>
      <c r="K65" s="48"/>
      <c r="L65" s="48"/>
      <c r="M65" s="81">
        <f t="shared" si="2"/>
        <v>0</v>
      </c>
      <c r="N65" s="73">
        <f t="shared" si="3"/>
        <v>271.87250996015939</v>
      </c>
      <c r="O65" s="58"/>
      <c r="P65" s="48"/>
      <c r="Q65" s="48"/>
      <c r="R65" s="81">
        <f t="shared" si="4"/>
        <v>0</v>
      </c>
      <c r="S65" s="77">
        <f t="shared" si="5"/>
        <v>311.87250996015939</v>
      </c>
    </row>
    <row r="66" spans="1:19">
      <c r="A66" s="44"/>
      <c r="B66" s="45"/>
      <c r="C66" s="67"/>
      <c r="D66" s="46"/>
      <c r="E66" s="58"/>
      <c r="F66" s="48"/>
      <c r="G66" s="48"/>
      <c r="H66" s="81">
        <f t="shared" si="0"/>
        <v>0</v>
      </c>
      <c r="I66" s="73">
        <f t="shared" si="1"/>
        <v>231.87250996015936</v>
      </c>
      <c r="J66" s="58"/>
      <c r="K66" s="48"/>
      <c r="L66" s="48"/>
      <c r="M66" s="81">
        <f t="shared" si="2"/>
        <v>0</v>
      </c>
      <c r="N66" s="73">
        <f t="shared" si="3"/>
        <v>271.87250996015939</v>
      </c>
      <c r="O66" s="58"/>
      <c r="P66" s="48"/>
      <c r="Q66" s="48"/>
      <c r="R66" s="81">
        <f t="shared" si="4"/>
        <v>0</v>
      </c>
      <c r="S66" s="77">
        <f t="shared" si="5"/>
        <v>311.87250996015939</v>
      </c>
    </row>
    <row r="67" spans="1:19">
      <c r="A67" s="44"/>
      <c r="B67" s="45"/>
      <c r="C67" s="67"/>
      <c r="D67" s="46"/>
      <c r="E67" s="58"/>
      <c r="F67" s="48"/>
      <c r="G67" s="48"/>
      <c r="H67" s="81">
        <f t="shared" si="0"/>
        <v>0</v>
      </c>
      <c r="I67" s="73">
        <f t="shared" si="1"/>
        <v>231.87250996015936</v>
      </c>
      <c r="J67" s="58"/>
      <c r="K67" s="48"/>
      <c r="L67" s="48"/>
      <c r="M67" s="81">
        <f t="shared" si="2"/>
        <v>0</v>
      </c>
      <c r="N67" s="73">
        <f t="shared" si="3"/>
        <v>271.87250996015939</v>
      </c>
      <c r="O67" s="58"/>
      <c r="P67" s="48"/>
      <c r="Q67" s="48"/>
      <c r="R67" s="81">
        <f t="shared" si="4"/>
        <v>0</v>
      </c>
      <c r="S67" s="77">
        <f t="shared" si="5"/>
        <v>311.87250996015939</v>
      </c>
    </row>
    <row r="68" spans="1:19">
      <c r="A68" s="44"/>
      <c r="B68" s="45"/>
      <c r="C68" s="67"/>
      <c r="D68" s="46"/>
      <c r="E68" s="58"/>
      <c r="F68" s="48"/>
      <c r="G68" s="48"/>
      <c r="H68" s="81">
        <f t="shared" ref="H68:H90" si="6">IFERROR((F68/(F68+G68)*100),0)</f>
        <v>0</v>
      </c>
      <c r="I68" s="73">
        <f t="shared" si="1"/>
        <v>231.87250996015936</v>
      </c>
      <c r="J68" s="58"/>
      <c r="K68" s="48"/>
      <c r="L68" s="48"/>
      <c r="M68" s="81">
        <f t="shared" ref="M68:M90" si="7">IFERROR((K68/(K68+L68)*100),0)</f>
        <v>0</v>
      </c>
      <c r="N68" s="73">
        <f t="shared" si="3"/>
        <v>271.87250996015939</v>
      </c>
      <c r="O68" s="58"/>
      <c r="P68" s="48"/>
      <c r="Q68" s="48"/>
      <c r="R68" s="81">
        <f t="shared" ref="R68:R90" si="8">IFERROR((P68/(P68+Q68)*100),0)</f>
        <v>0</v>
      </c>
      <c r="S68" s="77">
        <f t="shared" si="5"/>
        <v>311.87250996015939</v>
      </c>
    </row>
    <row r="69" spans="1:19">
      <c r="A69" s="44"/>
      <c r="B69" s="45"/>
      <c r="C69" s="67"/>
      <c r="D69" s="46"/>
      <c r="E69" s="58"/>
      <c r="F69" s="48"/>
      <c r="G69" s="48"/>
      <c r="H69" s="81">
        <f t="shared" si="6"/>
        <v>0</v>
      </c>
      <c r="I69" s="73">
        <f t="shared" si="1"/>
        <v>231.87250996015936</v>
      </c>
      <c r="J69" s="58"/>
      <c r="K69" s="48"/>
      <c r="L69" s="48"/>
      <c r="M69" s="81">
        <f t="shared" si="7"/>
        <v>0</v>
      </c>
      <c r="N69" s="73">
        <f t="shared" si="3"/>
        <v>271.87250996015939</v>
      </c>
      <c r="O69" s="58"/>
      <c r="P69" s="48"/>
      <c r="Q69" s="48"/>
      <c r="R69" s="81">
        <f t="shared" si="8"/>
        <v>0</v>
      </c>
      <c r="S69" s="77">
        <f t="shared" si="5"/>
        <v>311.87250996015939</v>
      </c>
    </row>
    <row r="70" spans="1:19">
      <c r="A70" s="44"/>
      <c r="B70" s="45"/>
      <c r="C70" s="67"/>
      <c r="D70" s="46"/>
      <c r="E70" s="58"/>
      <c r="F70" s="48"/>
      <c r="G70" s="48"/>
      <c r="H70" s="81">
        <f t="shared" si="6"/>
        <v>0</v>
      </c>
      <c r="I70" s="73">
        <f t="shared" si="1"/>
        <v>231.87250996015936</v>
      </c>
      <c r="J70" s="58"/>
      <c r="K70" s="48"/>
      <c r="L70" s="48"/>
      <c r="M70" s="81">
        <f t="shared" si="7"/>
        <v>0</v>
      </c>
      <c r="N70" s="73">
        <f t="shared" si="3"/>
        <v>271.87250996015939</v>
      </c>
      <c r="O70" s="58"/>
      <c r="P70" s="48"/>
      <c r="Q70" s="48"/>
      <c r="R70" s="81">
        <f t="shared" si="8"/>
        <v>0</v>
      </c>
      <c r="S70" s="77">
        <f t="shared" si="5"/>
        <v>311.87250996015939</v>
      </c>
    </row>
    <row r="71" spans="1:19">
      <c r="A71" s="44"/>
      <c r="B71" s="45"/>
      <c r="C71" s="67"/>
      <c r="D71" s="46"/>
      <c r="E71" s="58"/>
      <c r="F71" s="48"/>
      <c r="G71" s="48"/>
      <c r="H71" s="81">
        <f t="shared" si="6"/>
        <v>0</v>
      </c>
      <c r="I71" s="73">
        <f t="shared" si="1"/>
        <v>231.87250996015936</v>
      </c>
      <c r="J71" s="58"/>
      <c r="K71" s="48"/>
      <c r="L71" s="48"/>
      <c r="M71" s="81">
        <f t="shared" si="7"/>
        <v>0</v>
      </c>
      <c r="N71" s="73">
        <f t="shared" si="3"/>
        <v>271.87250996015939</v>
      </c>
      <c r="O71" s="58"/>
      <c r="P71" s="48"/>
      <c r="Q71" s="48"/>
      <c r="R71" s="81">
        <f t="shared" si="8"/>
        <v>0</v>
      </c>
      <c r="S71" s="77">
        <f t="shared" si="5"/>
        <v>311.87250996015939</v>
      </c>
    </row>
    <row r="72" spans="1:19">
      <c r="A72" s="44"/>
      <c r="B72" s="45"/>
      <c r="C72" s="67"/>
      <c r="D72" s="46"/>
      <c r="E72" s="58"/>
      <c r="F72" s="48"/>
      <c r="G72" s="48"/>
      <c r="H72" s="81">
        <f t="shared" si="6"/>
        <v>0</v>
      </c>
      <c r="I72" s="73">
        <f t="shared" si="1"/>
        <v>231.87250996015936</v>
      </c>
      <c r="J72" s="58"/>
      <c r="K72" s="48"/>
      <c r="L72" s="48"/>
      <c r="M72" s="81">
        <f t="shared" si="7"/>
        <v>0</v>
      </c>
      <c r="N72" s="73">
        <f t="shared" si="3"/>
        <v>271.87250996015939</v>
      </c>
      <c r="O72" s="58"/>
      <c r="P72" s="48"/>
      <c r="Q72" s="48"/>
      <c r="R72" s="81">
        <f t="shared" si="8"/>
        <v>0</v>
      </c>
      <c r="S72" s="77">
        <f t="shared" si="5"/>
        <v>311.87250996015939</v>
      </c>
    </row>
    <row r="73" spans="1:19">
      <c r="A73" s="44"/>
      <c r="B73" s="45"/>
      <c r="C73" s="67"/>
      <c r="D73" s="46"/>
      <c r="E73" s="58"/>
      <c r="F73" s="48"/>
      <c r="G73" s="48"/>
      <c r="H73" s="81">
        <f t="shared" si="6"/>
        <v>0</v>
      </c>
      <c r="I73" s="73">
        <f t="shared" si="1"/>
        <v>231.87250996015936</v>
      </c>
      <c r="J73" s="58"/>
      <c r="K73" s="48"/>
      <c r="L73" s="48"/>
      <c r="M73" s="81">
        <f t="shared" si="7"/>
        <v>0</v>
      </c>
      <c r="N73" s="73">
        <f t="shared" si="3"/>
        <v>271.87250996015939</v>
      </c>
      <c r="O73" s="58"/>
      <c r="P73" s="48"/>
      <c r="Q73" s="48"/>
      <c r="R73" s="81">
        <f t="shared" si="8"/>
        <v>0</v>
      </c>
      <c r="S73" s="77">
        <f t="shared" si="5"/>
        <v>311.87250996015939</v>
      </c>
    </row>
    <row r="74" spans="1:19">
      <c r="A74" s="44"/>
      <c r="B74" s="45"/>
      <c r="C74" s="67"/>
      <c r="D74" s="46"/>
      <c r="E74" s="58"/>
      <c r="F74" s="48"/>
      <c r="G74" s="48"/>
      <c r="H74" s="81">
        <f t="shared" si="6"/>
        <v>0</v>
      </c>
      <c r="I74" s="73">
        <f t="shared" si="1"/>
        <v>231.87250996015936</v>
      </c>
      <c r="J74" s="58"/>
      <c r="K74" s="48"/>
      <c r="L74" s="48"/>
      <c r="M74" s="81">
        <f t="shared" si="7"/>
        <v>0</v>
      </c>
      <c r="N74" s="73">
        <f t="shared" si="3"/>
        <v>271.87250996015939</v>
      </c>
      <c r="O74" s="58"/>
      <c r="P74" s="48"/>
      <c r="Q74" s="48"/>
      <c r="R74" s="81">
        <f t="shared" si="8"/>
        <v>0</v>
      </c>
      <c r="S74" s="77">
        <f t="shared" si="5"/>
        <v>311.87250996015939</v>
      </c>
    </row>
    <row r="75" spans="1:19">
      <c r="A75" s="44"/>
      <c r="B75" s="45"/>
      <c r="C75" s="67"/>
      <c r="D75" s="46"/>
      <c r="E75" s="58"/>
      <c r="F75" s="48"/>
      <c r="G75" s="48"/>
      <c r="H75" s="81">
        <f t="shared" si="6"/>
        <v>0</v>
      </c>
      <c r="I75" s="73">
        <f t="shared" si="1"/>
        <v>231.87250996015936</v>
      </c>
      <c r="J75" s="58"/>
      <c r="K75" s="48"/>
      <c r="L75" s="48"/>
      <c r="M75" s="81">
        <f t="shared" si="7"/>
        <v>0</v>
      </c>
      <c r="N75" s="73">
        <f t="shared" si="3"/>
        <v>271.87250996015939</v>
      </c>
      <c r="O75" s="58"/>
      <c r="P75" s="48"/>
      <c r="Q75" s="48"/>
      <c r="R75" s="81">
        <f t="shared" si="8"/>
        <v>0</v>
      </c>
      <c r="S75" s="77">
        <f t="shared" si="5"/>
        <v>311.87250996015939</v>
      </c>
    </row>
    <row r="76" spans="1:19">
      <c r="A76" s="44"/>
      <c r="B76" s="45"/>
      <c r="C76" s="67"/>
      <c r="D76" s="46"/>
      <c r="E76" s="58"/>
      <c r="F76" s="48"/>
      <c r="G76" s="48"/>
      <c r="H76" s="81">
        <f t="shared" si="6"/>
        <v>0</v>
      </c>
      <c r="I76" s="73">
        <f t="shared" si="1"/>
        <v>231.87250996015936</v>
      </c>
      <c r="J76" s="58"/>
      <c r="K76" s="48"/>
      <c r="L76" s="48"/>
      <c r="M76" s="81">
        <f t="shared" si="7"/>
        <v>0</v>
      </c>
      <c r="N76" s="73">
        <f t="shared" si="3"/>
        <v>271.87250996015939</v>
      </c>
      <c r="O76" s="58"/>
      <c r="P76" s="48"/>
      <c r="Q76" s="48"/>
      <c r="R76" s="81">
        <f t="shared" si="8"/>
        <v>0</v>
      </c>
      <c r="S76" s="77">
        <f t="shared" si="5"/>
        <v>311.87250996015939</v>
      </c>
    </row>
    <row r="77" spans="1:19">
      <c r="A77" s="44"/>
      <c r="B77" s="45"/>
      <c r="C77" s="67"/>
      <c r="D77" s="46"/>
      <c r="E77" s="58"/>
      <c r="F77" s="48"/>
      <c r="G77" s="48"/>
      <c r="H77" s="81">
        <f t="shared" si="6"/>
        <v>0</v>
      </c>
      <c r="I77" s="73">
        <f t="shared" si="1"/>
        <v>231.87250996015936</v>
      </c>
      <c r="J77" s="58"/>
      <c r="K77" s="48"/>
      <c r="L77" s="48"/>
      <c r="M77" s="81">
        <f t="shared" si="7"/>
        <v>0</v>
      </c>
      <c r="N77" s="73">
        <f t="shared" si="3"/>
        <v>271.87250996015939</v>
      </c>
      <c r="O77" s="58"/>
      <c r="P77" s="48"/>
      <c r="Q77" s="48"/>
      <c r="R77" s="81">
        <f t="shared" si="8"/>
        <v>0</v>
      </c>
      <c r="S77" s="77">
        <f t="shared" si="5"/>
        <v>311.87250996015939</v>
      </c>
    </row>
    <row r="78" spans="1:19">
      <c r="A78" s="44"/>
      <c r="B78" s="45"/>
      <c r="C78" s="67"/>
      <c r="D78" s="46"/>
      <c r="E78" s="58"/>
      <c r="F78" s="48"/>
      <c r="G78" s="48"/>
      <c r="H78" s="81">
        <f t="shared" si="6"/>
        <v>0</v>
      </c>
      <c r="I78" s="73">
        <f t="shared" si="1"/>
        <v>231.87250996015936</v>
      </c>
      <c r="J78" s="58"/>
      <c r="K78" s="48"/>
      <c r="L78" s="48"/>
      <c r="M78" s="81">
        <f t="shared" si="7"/>
        <v>0</v>
      </c>
      <c r="N78" s="73">
        <f t="shared" si="3"/>
        <v>271.87250996015939</v>
      </c>
      <c r="O78" s="58"/>
      <c r="P78" s="48"/>
      <c r="Q78" s="48"/>
      <c r="R78" s="81">
        <f t="shared" si="8"/>
        <v>0</v>
      </c>
      <c r="S78" s="77">
        <f t="shared" si="5"/>
        <v>311.87250996015939</v>
      </c>
    </row>
    <row r="79" spans="1:19">
      <c r="A79" s="44"/>
      <c r="B79" s="45"/>
      <c r="C79" s="67"/>
      <c r="D79" s="46"/>
      <c r="E79" s="58"/>
      <c r="F79" s="48"/>
      <c r="G79" s="48"/>
      <c r="H79" s="81">
        <f t="shared" si="6"/>
        <v>0</v>
      </c>
      <c r="I79" s="73">
        <f t="shared" si="1"/>
        <v>231.87250996015936</v>
      </c>
      <c r="J79" s="58"/>
      <c r="K79" s="48"/>
      <c r="L79" s="48"/>
      <c r="M79" s="81">
        <f t="shared" si="7"/>
        <v>0</v>
      </c>
      <c r="N79" s="73">
        <f t="shared" si="3"/>
        <v>271.87250996015939</v>
      </c>
      <c r="O79" s="58"/>
      <c r="P79" s="48"/>
      <c r="Q79" s="48"/>
      <c r="R79" s="81">
        <f t="shared" si="8"/>
        <v>0</v>
      </c>
      <c r="S79" s="77">
        <f t="shared" si="5"/>
        <v>311.87250996015939</v>
      </c>
    </row>
    <row r="80" spans="1:19">
      <c r="A80" s="44"/>
      <c r="B80" s="45"/>
      <c r="C80" s="67"/>
      <c r="D80" s="46"/>
      <c r="E80" s="58"/>
      <c r="F80" s="48"/>
      <c r="G80" s="48"/>
      <c r="H80" s="81">
        <f t="shared" ref="H80:H88" si="9">IFERROR((F80/(F80+G80)*100),0)</f>
        <v>0</v>
      </c>
      <c r="I80" s="73">
        <f t="shared" ref="I80:I88" si="10">(((((F80*37.69)+(H80*0.03)+(E80*6.75))-4824)/1506)*40)+360</f>
        <v>231.87250996015936</v>
      </c>
      <c r="J80" s="58"/>
      <c r="K80" s="48"/>
      <c r="L80" s="48"/>
      <c r="M80" s="81">
        <f t="shared" ref="M80:M88" si="11">IFERROR((K80/(K80+L80)*100),0)</f>
        <v>0</v>
      </c>
      <c r="N80" s="73">
        <f t="shared" ref="N80:N88" si="12">(((((K80*37.69)+(M80*0.03)+(J80*6.75))-4824)/1506)*40)+400</f>
        <v>271.87250996015939</v>
      </c>
      <c r="O80" s="58"/>
      <c r="P80" s="48"/>
      <c r="Q80" s="48"/>
      <c r="R80" s="81">
        <f t="shared" ref="R80:R88" si="13">IFERROR((P80/(P80+Q80)*100),0)</f>
        <v>0</v>
      </c>
      <c r="S80" s="77">
        <f t="shared" ref="S80:S88" si="14">(((((P80*37.69)+(R80*0.03)+(O80*6.75))-4824)/1506)*40)+440</f>
        <v>311.87250996015939</v>
      </c>
    </row>
    <row r="81" spans="1:19">
      <c r="A81" s="44"/>
      <c r="B81" s="45"/>
      <c r="C81" s="67"/>
      <c r="D81" s="46"/>
      <c r="E81" s="58"/>
      <c r="F81" s="48"/>
      <c r="G81" s="48"/>
      <c r="H81" s="81">
        <f t="shared" si="9"/>
        <v>0</v>
      </c>
      <c r="I81" s="73">
        <f t="shared" si="10"/>
        <v>231.87250996015936</v>
      </c>
      <c r="J81" s="58"/>
      <c r="K81" s="48"/>
      <c r="L81" s="48"/>
      <c r="M81" s="81">
        <f t="shared" si="11"/>
        <v>0</v>
      </c>
      <c r="N81" s="73">
        <f t="shared" si="12"/>
        <v>271.87250996015939</v>
      </c>
      <c r="O81" s="58"/>
      <c r="P81" s="48"/>
      <c r="Q81" s="48"/>
      <c r="R81" s="81">
        <f t="shared" si="13"/>
        <v>0</v>
      </c>
      <c r="S81" s="77">
        <f t="shared" si="14"/>
        <v>311.87250996015939</v>
      </c>
    </row>
    <row r="82" spans="1:19">
      <c r="A82" s="44"/>
      <c r="B82" s="45"/>
      <c r="C82" s="67"/>
      <c r="D82" s="46"/>
      <c r="E82" s="58"/>
      <c r="F82" s="48"/>
      <c r="G82" s="48"/>
      <c r="H82" s="81">
        <f t="shared" si="9"/>
        <v>0</v>
      </c>
      <c r="I82" s="73">
        <f t="shared" si="10"/>
        <v>231.87250996015936</v>
      </c>
      <c r="J82" s="58"/>
      <c r="K82" s="48"/>
      <c r="L82" s="48"/>
      <c r="M82" s="81">
        <f t="shared" si="11"/>
        <v>0</v>
      </c>
      <c r="N82" s="73">
        <f t="shared" si="12"/>
        <v>271.87250996015939</v>
      </c>
      <c r="O82" s="58"/>
      <c r="P82" s="48"/>
      <c r="Q82" s="48"/>
      <c r="R82" s="81">
        <f t="shared" si="13"/>
        <v>0</v>
      </c>
      <c r="S82" s="77">
        <f t="shared" si="14"/>
        <v>311.87250996015939</v>
      </c>
    </row>
    <row r="83" spans="1:19">
      <c r="A83" s="44"/>
      <c r="B83" s="45"/>
      <c r="C83" s="67"/>
      <c r="D83" s="46"/>
      <c r="E83" s="58"/>
      <c r="F83" s="48"/>
      <c r="G83" s="48"/>
      <c r="H83" s="81">
        <f t="shared" si="9"/>
        <v>0</v>
      </c>
      <c r="I83" s="73">
        <f t="shared" si="10"/>
        <v>231.87250996015936</v>
      </c>
      <c r="J83" s="58"/>
      <c r="K83" s="48"/>
      <c r="L83" s="48"/>
      <c r="M83" s="81">
        <f t="shared" si="11"/>
        <v>0</v>
      </c>
      <c r="N83" s="73">
        <f t="shared" si="12"/>
        <v>271.87250996015939</v>
      </c>
      <c r="O83" s="58"/>
      <c r="P83" s="48"/>
      <c r="Q83" s="48"/>
      <c r="R83" s="81">
        <f t="shared" si="13"/>
        <v>0</v>
      </c>
      <c r="S83" s="77">
        <f t="shared" si="14"/>
        <v>311.87250996015939</v>
      </c>
    </row>
    <row r="84" spans="1:19">
      <c r="A84" s="44"/>
      <c r="B84" s="45"/>
      <c r="C84" s="67"/>
      <c r="D84" s="46"/>
      <c r="E84" s="58"/>
      <c r="F84" s="48"/>
      <c r="G84" s="48"/>
      <c r="H84" s="81">
        <f t="shared" si="9"/>
        <v>0</v>
      </c>
      <c r="I84" s="73">
        <f t="shared" si="10"/>
        <v>231.87250996015936</v>
      </c>
      <c r="J84" s="58"/>
      <c r="K84" s="48"/>
      <c r="L84" s="48"/>
      <c r="M84" s="81">
        <f t="shared" si="11"/>
        <v>0</v>
      </c>
      <c r="N84" s="73">
        <f t="shared" si="12"/>
        <v>271.87250996015939</v>
      </c>
      <c r="O84" s="58"/>
      <c r="P84" s="48"/>
      <c r="Q84" s="48"/>
      <c r="R84" s="81">
        <f t="shared" si="13"/>
        <v>0</v>
      </c>
      <c r="S84" s="77">
        <f t="shared" si="14"/>
        <v>311.87250996015939</v>
      </c>
    </row>
    <row r="85" spans="1:19">
      <c r="A85" s="44"/>
      <c r="B85" s="45"/>
      <c r="C85" s="67"/>
      <c r="D85" s="46"/>
      <c r="E85" s="58"/>
      <c r="F85" s="48"/>
      <c r="G85" s="48"/>
      <c r="H85" s="81">
        <f t="shared" si="9"/>
        <v>0</v>
      </c>
      <c r="I85" s="73">
        <f t="shared" si="10"/>
        <v>231.87250996015936</v>
      </c>
      <c r="J85" s="58"/>
      <c r="K85" s="48"/>
      <c r="L85" s="48"/>
      <c r="M85" s="81">
        <f t="shared" si="11"/>
        <v>0</v>
      </c>
      <c r="N85" s="73">
        <f t="shared" si="12"/>
        <v>271.87250996015939</v>
      </c>
      <c r="O85" s="58"/>
      <c r="P85" s="48"/>
      <c r="Q85" s="48"/>
      <c r="R85" s="81">
        <f t="shared" si="13"/>
        <v>0</v>
      </c>
      <c r="S85" s="77">
        <f t="shared" si="14"/>
        <v>311.87250996015939</v>
      </c>
    </row>
    <row r="86" spans="1:19">
      <c r="A86" s="44"/>
      <c r="B86" s="45"/>
      <c r="C86" s="67"/>
      <c r="D86" s="46"/>
      <c r="E86" s="58"/>
      <c r="F86" s="48"/>
      <c r="G86" s="48"/>
      <c r="H86" s="81">
        <f t="shared" si="9"/>
        <v>0</v>
      </c>
      <c r="I86" s="73">
        <f t="shared" si="10"/>
        <v>231.87250996015936</v>
      </c>
      <c r="J86" s="58"/>
      <c r="K86" s="48"/>
      <c r="L86" s="48"/>
      <c r="M86" s="81">
        <f t="shared" si="11"/>
        <v>0</v>
      </c>
      <c r="N86" s="73">
        <f t="shared" si="12"/>
        <v>271.87250996015939</v>
      </c>
      <c r="O86" s="58"/>
      <c r="P86" s="48"/>
      <c r="Q86" s="48"/>
      <c r="R86" s="81">
        <f t="shared" si="13"/>
        <v>0</v>
      </c>
      <c r="S86" s="77">
        <f t="shared" si="14"/>
        <v>311.87250996015939</v>
      </c>
    </row>
    <row r="87" spans="1:19">
      <c r="A87" s="44"/>
      <c r="B87" s="45"/>
      <c r="C87" s="67"/>
      <c r="D87" s="46"/>
      <c r="E87" s="58"/>
      <c r="F87" s="48"/>
      <c r="G87" s="48"/>
      <c r="H87" s="81">
        <f t="shared" si="9"/>
        <v>0</v>
      </c>
      <c r="I87" s="73">
        <f t="shared" si="10"/>
        <v>231.87250996015936</v>
      </c>
      <c r="J87" s="58"/>
      <c r="K87" s="48"/>
      <c r="L87" s="48"/>
      <c r="M87" s="81">
        <f t="shared" si="11"/>
        <v>0</v>
      </c>
      <c r="N87" s="73">
        <f t="shared" si="12"/>
        <v>271.87250996015939</v>
      </c>
      <c r="O87" s="58"/>
      <c r="P87" s="48"/>
      <c r="Q87" s="48"/>
      <c r="R87" s="81">
        <f t="shared" si="13"/>
        <v>0</v>
      </c>
      <c r="S87" s="77">
        <f t="shared" si="14"/>
        <v>311.87250996015939</v>
      </c>
    </row>
    <row r="88" spans="1:19">
      <c r="A88" s="44"/>
      <c r="B88" s="45"/>
      <c r="C88" s="67"/>
      <c r="D88" s="46"/>
      <c r="E88" s="58"/>
      <c r="F88" s="48"/>
      <c r="G88" s="48"/>
      <c r="H88" s="81">
        <f t="shared" si="9"/>
        <v>0</v>
      </c>
      <c r="I88" s="73">
        <f t="shared" si="10"/>
        <v>231.87250996015936</v>
      </c>
      <c r="J88" s="58"/>
      <c r="K88" s="48"/>
      <c r="L88" s="48"/>
      <c r="M88" s="81">
        <f t="shared" si="11"/>
        <v>0</v>
      </c>
      <c r="N88" s="73">
        <f t="shared" si="12"/>
        <v>271.87250996015939</v>
      </c>
      <c r="O88" s="58"/>
      <c r="P88" s="48"/>
      <c r="Q88" s="48"/>
      <c r="R88" s="81">
        <f t="shared" si="13"/>
        <v>0</v>
      </c>
      <c r="S88" s="77">
        <f t="shared" si="14"/>
        <v>311.87250996015939</v>
      </c>
    </row>
    <row r="89" spans="1:19">
      <c r="A89" s="44"/>
      <c r="B89" s="45"/>
      <c r="C89" s="67"/>
      <c r="D89" s="46"/>
      <c r="E89" s="58"/>
      <c r="F89" s="48"/>
      <c r="G89" s="48"/>
      <c r="H89" s="81">
        <f t="shared" si="6"/>
        <v>0</v>
      </c>
      <c r="I89" s="73">
        <f t="shared" si="1"/>
        <v>231.87250996015936</v>
      </c>
      <c r="J89" s="58"/>
      <c r="K89" s="48"/>
      <c r="L89" s="48"/>
      <c r="M89" s="81">
        <f t="shared" si="7"/>
        <v>0</v>
      </c>
      <c r="N89" s="73">
        <f t="shared" si="3"/>
        <v>271.87250996015939</v>
      </c>
      <c r="O89" s="58"/>
      <c r="P89" s="48"/>
      <c r="Q89" s="48"/>
      <c r="R89" s="81">
        <f t="shared" si="8"/>
        <v>0</v>
      </c>
      <c r="S89" s="77">
        <f t="shared" si="5"/>
        <v>311.87250996015939</v>
      </c>
    </row>
    <row r="90" spans="1:19" ht="15.6" thickBot="1">
      <c r="A90" s="50"/>
      <c r="B90" s="51"/>
      <c r="C90" s="68"/>
      <c r="D90" s="52"/>
      <c r="E90" s="62"/>
      <c r="F90" s="53"/>
      <c r="G90" s="53"/>
      <c r="H90" s="104">
        <f t="shared" si="6"/>
        <v>0</v>
      </c>
      <c r="I90" s="74">
        <f t="shared" si="1"/>
        <v>231.87250996015936</v>
      </c>
      <c r="J90" s="62"/>
      <c r="K90" s="53"/>
      <c r="L90" s="53"/>
      <c r="M90" s="104">
        <f t="shared" si="7"/>
        <v>0</v>
      </c>
      <c r="N90" s="74">
        <f t="shared" si="3"/>
        <v>271.87250996015939</v>
      </c>
      <c r="O90" s="62"/>
      <c r="P90" s="53"/>
      <c r="Q90" s="53"/>
      <c r="R90" s="104">
        <f t="shared" si="8"/>
        <v>0</v>
      </c>
      <c r="S90" s="78">
        <f t="shared" si="5"/>
        <v>311.87250996015939</v>
      </c>
    </row>
  </sheetData>
  <sheetProtection formatColumns="0" formatRows="0" insertColumns="0" insertRows="0" deleteColumns="0" deleteRows="0" sort="0" autoFilter="0"/>
  <mergeCells count="7">
    <mergeCell ref="E1:I1"/>
    <mergeCell ref="J1:N1"/>
    <mergeCell ref="O1:S1"/>
    <mergeCell ref="A1:A2"/>
    <mergeCell ref="B1:B2"/>
    <mergeCell ref="C1:C2"/>
    <mergeCell ref="D1:D2"/>
  </mergeCells>
  <conditionalFormatting sqref="H3:H90">
    <cfRule type="iconSet" priority="5">
      <iconSet>
        <cfvo type="percent" val="0"/>
        <cfvo type="num" val="91"/>
        <cfvo type="num" val="96"/>
      </iconSet>
    </cfRule>
  </conditionalFormatting>
  <conditionalFormatting sqref="M3:M90">
    <cfRule type="iconSet" priority="7">
      <iconSet>
        <cfvo type="percent" val="0"/>
        <cfvo type="num" val="91"/>
        <cfvo type="num" val="96"/>
      </iconSet>
    </cfRule>
  </conditionalFormatting>
  <conditionalFormatting sqref="R3:R90">
    <cfRule type="iconSet" priority="9">
      <iconSet>
        <cfvo type="percent" val="0"/>
        <cfvo type="num" val="91"/>
        <cfvo type="num" val="96"/>
      </iconSet>
    </cfRule>
  </conditionalFormatting>
  <printOptions horizontalCentered="1"/>
  <pageMargins left="0.25" right="0.25" top="0.75" bottom="0.75" header="0.3" footer="0.3"/>
  <pageSetup scale="50" fitToHeight="0" orientation="landscape" r:id="rId1"/>
  <headerFooter>
    <oddHeader>&amp;L&amp;"KG Red Hands,Bold"&amp;14DIBELS 2020-2021&amp;R&amp;"KG Red Hands,Bold"&amp;14Grade 8</oddHeader>
    <oddFooter>&amp;L&amp;"KG Red Hands,Regular"&amp;14© Miss Inclusion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Instructions</vt:lpstr>
      <vt:lpstr>K Sample</vt:lpstr>
      <vt:lpstr>Kindergarten</vt:lpstr>
      <vt:lpstr>1st</vt:lpstr>
      <vt:lpstr>2nd</vt:lpstr>
      <vt:lpstr>3rd</vt:lpstr>
      <vt:lpstr>4th</vt:lpstr>
      <vt:lpstr>5th</vt:lpstr>
      <vt:lpstr>6th</vt:lpstr>
      <vt:lpstr>Tracking</vt:lpstr>
      <vt:lpstr>7th</vt:lpstr>
      <vt:lpstr>8th</vt:lpstr>
      <vt:lpstr>'K Sample'!Print_Area</vt:lpstr>
      <vt:lpstr>Kindergarten!Print_Area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Kristin Atherton</cp:lastModifiedBy>
  <cp:lastPrinted>2026-06-17T17:33:04Z</cp:lastPrinted>
  <dcterms:created xsi:type="dcterms:W3CDTF">2017-08-30T17:51:41Z</dcterms:created>
  <dcterms:modified xsi:type="dcterms:W3CDTF">2026-10-14T04:57:13Z</dcterms:modified>
</cp:coreProperties>
</file>